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0117F55D-C36E-43B2-942F-B92C03451202}" xr6:coauthVersionLast="47" xr6:coauthVersionMax="47" xr10:uidLastSave="{00000000-0000-0000-0000-000000000000}"/>
  <bookViews>
    <workbookView xWindow="-120" yWindow="-120" windowWidth="20730" windowHeight="11040" activeTab="3" xr2:uid="{5729C6CF-B7A8-4639-B13F-9409304F199B}"/>
  </bookViews>
  <sheets>
    <sheet name="RFK Maret" sheetId="1" r:id="rId1"/>
    <sheet name="RFK MEI" sheetId="2" r:id="rId2"/>
    <sheet name="RFK JUNI" sheetId="3" r:id="rId3"/>
    <sheet name="RFK JULI" sheetId="4" r:id="rId4"/>
  </sheets>
  <externalReferences>
    <externalReference r:id="rId5"/>
  </externalReferences>
  <definedNames>
    <definedName name="DPA">[1]DPA!$I$19:$M$377</definedName>
    <definedName name="_xlnm.Print_Area" localSheetId="3">'RFK JULI'!$A$1:$Q$101</definedName>
    <definedName name="_xlnm.Print_Area" localSheetId="2">'RFK JUNI'!$A$1:$Q$101</definedName>
    <definedName name="_xlnm.Print_Area" localSheetId="0">'RFK Maret'!$A$1:$O$95</definedName>
    <definedName name="_xlnm.Print_Area" localSheetId="1">'RFK MEI'!$A$1:$Q$101</definedName>
    <definedName name="_xlnm.Print_Titles" localSheetId="3">'RFK JULI'!$7:$10</definedName>
    <definedName name="_xlnm.Print_Titles" localSheetId="2">'RFK JUNI'!$7:$10</definedName>
    <definedName name="_xlnm.Print_Titles" localSheetId="0">'RFK Maret'!$7:$10</definedName>
    <definedName name="_xlnm.Print_Titles" localSheetId="1">'RFK MEI'!$7:$10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9" i="4" l="1"/>
  <c r="O88" i="4" s="1"/>
  <c r="K89" i="4"/>
  <c r="J89" i="4" s="1"/>
  <c r="M88" i="4"/>
  <c r="K88" i="4" s="1"/>
  <c r="J88" i="4"/>
  <c r="H88" i="4"/>
  <c r="O87" i="4"/>
  <c r="K87" i="4"/>
  <c r="J87" i="4"/>
  <c r="J83" i="4" s="1"/>
  <c r="O86" i="4"/>
  <c r="K86" i="4"/>
  <c r="J86" i="4"/>
  <c r="O85" i="4"/>
  <c r="K85" i="4"/>
  <c r="J85" i="4"/>
  <c r="O84" i="4"/>
  <c r="K84" i="4"/>
  <c r="J84" i="4"/>
  <c r="M83" i="4"/>
  <c r="H83" i="4"/>
  <c r="H82" i="4"/>
  <c r="O80" i="4"/>
  <c r="K80" i="4"/>
  <c r="J80" i="4"/>
  <c r="O79" i="4"/>
  <c r="K79" i="4"/>
  <c r="J79" i="4"/>
  <c r="O78" i="4"/>
  <c r="K78" i="4"/>
  <c r="J78" i="4"/>
  <c r="O77" i="4"/>
  <c r="K77" i="4"/>
  <c r="J77" i="4"/>
  <c r="O76" i="4"/>
  <c r="K76" i="4"/>
  <c r="J76" i="4"/>
  <c r="O75" i="4"/>
  <c r="K75" i="4"/>
  <c r="J75" i="4"/>
  <c r="M74" i="4"/>
  <c r="H74" i="4"/>
  <c r="H73" i="4"/>
  <c r="O71" i="4"/>
  <c r="K71" i="4"/>
  <c r="J71" i="4"/>
  <c r="O70" i="4"/>
  <c r="K70" i="4"/>
  <c r="J70" i="4"/>
  <c r="O69" i="4"/>
  <c r="K69" i="4"/>
  <c r="J69" i="4"/>
  <c r="O68" i="4"/>
  <c r="K68" i="4"/>
  <c r="J68" i="4"/>
  <c r="O67" i="4"/>
  <c r="K67" i="4"/>
  <c r="J67" i="4"/>
  <c r="O66" i="4"/>
  <c r="K66" i="4"/>
  <c r="J66" i="4"/>
  <c r="O65" i="4"/>
  <c r="K65" i="4"/>
  <c r="J65" i="4"/>
  <c r="O64" i="4"/>
  <c r="K64" i="4"/>
  <c r="J64" i="4"/>
  <c r="O63" i="4"/>
  <c r="K63" i="4"/>
  <c r="J63" i="4"/>
  <c r="O62" i="4"/>
  <c r="K62" i="4"/>
  <c r="J62" i="4" s="1"/>
  <c r="M61" i="4"/>
  <c r="H61" i="4"/>
  <c r="O60" i="4"/>
  <c r="K60" i="4"/>
  <c r="J60" i="4"/>
  <c r="O59" i="4"/>
  <c r="K59" i="4"/>
  <c r="J59" i="4"/>
  <c r="O58" i="4"/>
  <c r="K58" i="4"/>
  <c r="J58" i="4" s="1"/>
  <c r="M57" i="4"/>
  <c r="H57" i="4"/>
  <c r="H56" i="4"/>
  <c r="O55" i="4"/>
  <c r="K55" i="4"/>
  <c r="J55" i="4" s="1"/>
  <c r="O54" i="4"/>
  <c r="K54" i="4"/>
  <c r="J54" i="4" s="1"/>
  <c r="O53" i="4"/>
  <c r="K53" i="4"/>
  <c r="J53" i="4" s="1"/>
  <c r="O52" i="4"/>
  <c r="K52" i="4"/>
  <c r="J52" i="4" s="1"/>
  <c r="O51" i="4"/>
  <c r="K51" i="4"/>
  <c r="J51" i="4" s="1"/>
  <c r="O50" i="4"/>
  <c r="K50" i="4"/>
  <c r="J50" i="4" s="1"/>
  <c r="O49" i="4"/>
  <c r="M49" i="4"/>
  <c r="M48" i="4" s="1"/>
  <c r="H49" i="4"/>
  <c r="H48" i="4"/>
  <c r="O46" i="4"/>
  <c r="K46" i="4"/>
  <c r="J46" i="4" s="1"/>
  <c r="O45" i="4"/>
  <c r="K45" i="4"/>
  <c r="J45" i="4" s="1"/>
  <c r="O44" i="4"/>
  <c r="K44" i="4"/>
  <c r="J44" i="4" s="1"/>
  <c r="O43" i="4"/>
  <c r="K43" i="4"/>
  <c r="J43" i="4" s="1"/>
  <c r="M42" i="4"/>
  <c r="H42" i="4"/>
  <c r="O41" i="4"/>
  <c r="K41" i="4"/>
  <c r="J41" i="4" s="1"/>
  <c r="O40" i="4"/>
  <c r="K40" i="4"/>
  <c r="J40" i="4" s="1"/>
  <c r="O39" i="4"/>
  <c r="K39" i="4"/>
  <c r="J39" i="4" s="1"/>
  <c r="M38" i="4"/>
  <c r="K38" i="4" s="1"/>
  <c r="H38" i="4"/>
  <c r="O37" i="4"/>
  <c r="K37" i="4"/>
  <c r="J37" i="4" s="1"/>
  <c r="O36" i="4"/>
  <c r="M36" i="4"/>
  <c r="J36" i="4"/>
  <c r="H36" i="4"/>
  <c r="O35" i="4"/>
  <c r="K35" i="4"/>
  <c r="J35" i="4" s="1"/>
  <c r="O34" i="4"/>
  <c r="K34" i="4"/>
  <c r="J34" i="4" s="1"/>
  <c r="O33" i="4"/>
  <c r="K33" i="4"/>
  <c r="J33" i="4" s="1"/>
  <c r="O32" i="4"/>
  <c r="K32" i="4"/>
  <c r="J32" i="4" s="1"/>
  <c r="O31" i="4"/>
  <c r="O30" i="4"/>
  <c r="K30" i="4"/>
  <c r="J30" i="4" s="1"/>
  <c r="M29" i="4"/>
  <c r="K29" i="4" s="1"/>
  <c r="H29" i="4"/>
  <c r="O28" i="4"/>
  <c r="O27" i="4"/>
  <c r="M27" i="4"/>
  <c r="H27" i="4"/>
  <c r="O26" i="4"/>
  <c r="K26" i="4"/>
  <c r="J26" i="4" s="1"/>
  <c r="O25" i="4"/>
  <c r="K25" i="4"/>
  <c r="J25" i="4" s="1"/>
  <c r="O24" i="4"/>
  <c r="K24" i="4"/>
  <c r="J24" i="4" s="1"/>
  <c r="O23" i="4"/>
  <c r="K23" i="4"/>
  <c r="J23" i="4" s="1"/>
  <c r="O22" i="4"/>
  <c r="K22" i="4"/>
  <c r="M21" i="4"/>
  <c r="K21" i="4" s="1"/>
  <c r="H21" i="4"/>
  <c r="O20" i="4"/>
  <c r="K20" i="4"/>
  <c r="J20" i="4" s="1"/>
  <c r="O19" i="4"/>
  <c r="K19" i="4"/>
  <c r="J19" i="4"/>
  <c r="O18" i="4"/>
  <c r="K18" i="4"/>
  <c r="J18" i="4" s="1"/>
  <c r="O17" i="4"/>
  <c r="K17" i="4"/>
  <c r="J17" i="4"/>
  <c r="O16" i="4"/>
  <c r="K16" i="4"/>
  <c r="J16" i="4"/>
  <c r="O15" i="4"/>
  <c r="K15" i="4"/>
  <c r="J15" i="4" s="1"/>
  <c r="M14" i="4"/>
  <c r="H14" i="4"/>
  <c r="M83" i="3"/>
  <c r="M82" i="3" s="1"/>
  <c r="M12" i="3" s="1"/>
  <c r="O88" i="3"/>
  <c r="M88" i="3"/>
  <c r="O89" i="3"/>
  <c r="K89" i="3"/>
  <c r="J89" i="3" s="1"/>
  <c r="K88" i="3"/>
  <c r="J88" i="3"/>
  <c r="H88" i="3"/>
  <c r="O87" i="3"/>
  <c r="K87" i="3"/>
  <c r="J87" i="3" s="1"/>
  <c r="J83" i="3" s="1"/>
  <c r="J82" i="3" s="1"/>
  <c r="O86" i="3"/>
  <c r="K86" i="3"/>
  <c r="J86" i="3" s="1"/>
  <c r="O85" i="3"/>
  <c r="K85" i="3"/>
  <c r="J85" i="3" s="1"/>
  <c r="O84" i="3"/>
  <c r="K84" i="3"/>
  <c r="J84" i="3" s="1"/>
  <c r="O83" i="3"/>
  <c r="H83" i="3"/>
  <c r="H82" i="3"/>
  <c r="O80" i="3"/>
  <c r="K80" i="3"/>
  <c r="J80" i="3"/>
  <c r="O79" i="3"/>
  <c r="K79" i="3"/>
  <c r="J79" i="3" s="1"/>
  <c r="O78" i="3"/>
  <c r="K78" i="3"/>
  <c r="J78" i="3"/>
  <c r="O77" i="3"/>
  <c r="K77" i="3"/>
  <c r="J77" i="3" s="1"/>
  <c r="O76" i="3"/>
  <c r="K76" i="3"/>
  <c r="J76" i="3"/>
  <c r="O75" i="3"/>
  <c r="K75" i="3"/>
  <c r="J75" i="3" s="1"/>
  <c r="M74" i="3"/>
  <c r="K74" i="3" s="1"/>
  <c r="J74" i="3" s="1"/>
  <c r="H74" i="3"/>
  <c r="J73" i="3"/>
  <c r="H73" i="3"/>
  <c r="O71" i="3"/>
  <c r="K71" i="3"/>
  <c r="J71" i="3" s="1"/>
  <c r="O70" i="3"/>
  <c r="K70" i="3"/>
  <c r="J70" i="3" s="1"/>
  <c r="O69" i="3"/>
  <c r="K69" i="3"/>
  <c r="J69" i="3" s="1"/>
  <c r="O68" i="3"/>
  <c r="K68" i="3"/>
  <c r="J68" i="3" s="1"/>
  <c r="O67" i="3"/>
  <c r="K67" i="3"/>
  <c r="J67" i="3"/>
  <c r="O66" i="3"/>
  <c r="K66" i="3"/>
  <c r="J66" i="3" s="1"/>
  <c r="O65" i="3"/>
  <c r="O61" i="3" s="1"/>
  <c r="K65" i="3"/>
  <c r="J65" i="3" s="1"/>
  <c r="O64" i="3"/>
  <c r="K64" i="3"/>
  <c r="J64" i="3" s="1"/>
  <c r="O63" i="3"/>
  <c r="K63" i="3"/>
  <c r="J63" i="3" s="1"/>
  <c r="O62" i="3"/>
  <c r="K62" i="3"/>
  <c r="J62" i="3" s="1"/>
  <c r="M61" i="3"/>
  <c r="K61" i="3" s="1"/>
  <c r="H61" i="3"/>
  <c r="O60" i="3"/>
  <c r="K60" i="3"/>
  <c r="J60" i="3"/>
  <c r="O59" i="3"/>
  <c r="K59" i="3"/>
  <c r="J59" i="3" s="1"/>
  <c r="O58" i="3"/>
  <c r="K58" i="3"/>
  <c r="J58" i="3" s="1"/>
  <c r="M57" i="3"/>
  <c r="H57" i="3"/>
  <c r="O55" i="3"/>
  <c r="K55" i="3"/>
  <c r="J55" i="3"/>
  <c r="O54" i="3"/>
  <c r="K54" i="3"/>
  <c r="J54" i="3" s="1"/>
  <c r="O53" i="3"/>
  <c r="K53" i="3"/>
  <c r="J53" i="3" s="1"/>
  <c r="O52" i="3"/>
  <c r="K52" i="3"/>
  <c r="J52" i="3" s="1"/>
  <c r="O51" i="3"/>
  <c r="K51" i="3"/>
  <c r="J51" i="3"/>
  <c r="O50" i="3"/>
  <c r="K50" i="3"/>
  <c r="J50" i="3" s="1"/>
  <c r="O49" i="3"/>
  <c r="M49" i="3"/>
  <c r="M48" i="3" s="1"/>
  <c r="H49" i="3"/>
  <c r="H48" i="3"/>
  <c r="O46" i="3"/>
  <c r="K46" i="3"/>
  <c r="J46" i="3"/>
  <c r="O45" i="3"/>
  <c r="K45" i="3"/>
  <c r="J45" i="3"/>
  <c r="O44" i="3"/>
  <c r="K44" i="3"/>
  <c r="J44" i="3"/>
  <c r="O43" i="3"/>
  <c r="K43" i="3"/>
  <c r="J43" i="3"/>
  <c r="M42" i="3"/>
  <c r="H42" i="3"/>
  <c r="O41" i="3"/>
  <c r="K41" i="3"/>
  <c r="J41" i="3" s="1"/>
  <c r="O40" i="3"/>
  <c r="K40" i="3"/>
  <c r="J40" i="3"/>
  <c r="O39" i="3"/>
  <c r="O38" i="3" s="1"/>
  <c r="K39" i="3"/>
  <c r="J39" i="3" s="1"/>
  <c r="M38" i="3"/>
  <c r="K38" i="3" s="1"/>
  <c r="H38" i="3"/>
  <c r="O37" i="3"/>
  <c r="K37" i="3"/>
  <c r="J37" i="3" s="1"/>
  <c r="J36" i="3" s="1"/>
  <c r="O36" i="3"/>
  <c r="M36" i="3"/>
  <c r="H36" i="3"/>
  <c r="O35" i="3"/>
  <c r="K35" i="3"/>
  <c r="J35" i="3" s="1"/>
  <c r="O34" i="3"/>
  <c r="K34" i="3"/>
  <c r="J34" i="3"/>
  <c r="O33" i="3"/>
  <c r="K33" i="3"/>
  <c r="J33" i="3"/>
  <c r="O32" i="3"/>
  <c r="K32" i="3"/>
  <c r="J32" i="3" s="1"/>
  <c r="O31" i="3"/>
  <c r="O30" i="3"/>
  <c r="K30" i="3"/>
  <c r="J30" i="3" s="1"/>
  <c r="M29" i="3"/>
  <c r="K29" i="3" s="1"/>
  <c r="H29" i="3"/>
  <c r="O28" i="3"/>
  <c r="O27" i="3"/>
  <c r="M27" i="3"/>
  <c r="H27" i="3"/>
  <c r="O26" i="3"/>
  <c r="K26" i="3"/>
  <c r="J26" i="3" s="1"/>
  <c r="O25" i="3"/>
  <c r="K25" i="3"/>
  <c r="J25" i="3"/>
  <c r="O24" i="3"/>
  <c r="K24" i="3"/>
  <c r="J24" i="3" s="1"/>
  <c r="O23" i="3"/>
  <c r="K23" i="3"/>
  <c r="J23" i="3" s="1"/>
  <c r="O22" i="3"/>
  <c r="K22" i="3"/>
  <c r="M21" i="3"/>
  <c r="H21" i="3"/>
  <c r="O20" i="3"/>
  <c r="K20" i="3"/>
  <c r="J20" i="3" s="1"/>
  <c r="O19" i="3"/>
  <c r="K19" i="3"/>
  <c r="J19" i="3"/>
  <c r="O18" i="3"/>
  <c r="K18" i="3"/>
  <c r="J18" i="3" s="1"/>
  <c r="O17" i="3"/>
  <c r="K17" i="3"/>
  <c r="J17" i="3"/>
  <c r="O16" i="3"/>
  <c r="K16" i="3"/>
  <c r="J16" i="3" s="1"/>
  <c r="O15" i="3"/>
  <c r="O14" i="3" s="1"/>
  <c r="K15" i="3"/>
  <c r="J15" i="3" s="1"/>
  <c r="M14" i="3"/>
  <c r="H14" i="3"/>
  <c r="H13" i="3"/>
  <c r="O89" i="2"/>
  <c r="K89" i="2"/>
  <c r="J89" i="2" s="1"/>
  <c r="O88" i="2"/>
  <c r="M88" i="2"/>
  <c r="M83" i="2" s="1"/>
  <c r="O83" i="2" s="1"/>
  <c r="H88" i="2"/>
  <c r="J88" i="2" s="1"/>
  <c r="O87" i="2"/>
  <c r="K87" i="2"/>
  <c r="J87" i="2" s="1"/>
  <c r="O86" i="2"/>
  <c r="K86" i="2"/>
  <c r="J86" i="2" s="1"/>
  <c r="O85" i="2"/>
  <c r="K85" i="2"/>
  <c r="J85" i="2" s="1"/>
  <c r="O84" i="2"/>
  <c r="K84" i="2"/>
  <c r="J84" i="2" s="1"/>
  <c r="H83" i="2"/>
  <c r="O80" i="2"/>
  <c r="K80" i="2"/>
  <c r="J80" i="2" s="1"/>
  <c r="O79" i="2"/>
  <c r="K79" i="2"/>
  <c r="J79" i="2" s="1"/>
  <c r="O78" i="2"/>
  <c r="K78" i="2"/>
  <c r="J78" i="2" s="1"/>
  <c r="O77" i="2"/>
  <c r="K77" i="2"/>
  <c r="J77" i="2" s="1"/>
  <c r="O76" i="2"/>
  <c r="K76" i="2"/>
  <c r="J76" i="2" s="1"/>
  <c r="O75" i="2"/>
  <c r="K75" i="2"/>
  <c r="J75" i="2" s="1"/>
  <c r="M74" i="2"/>
  <c r="M73" i="2" s="1"/>
  <c r="H74" i="2"/>
  <c r="O71" i="2"/>
  <c r="K71" i="2"/>
  <c r="J71" i="2" s="1"/>
  <c r="O70" i="2"/>
  <c r="K70" i="2"/>
  <c r="J70" i="2" s="1"/>
  <c r="O69" i="2"/>
  <c r="K69" i="2"/>
  <c r="J69" i="2" s="1"/>
  <c r="O68" i="2"/>
  <c r="K68" i="2"/>
  <c r="J68" i="2" s="1"/>
  <c r="O67" i="2"/>
  <c r="K67" i="2"/>
  <c r="J67" i="2" s="1"/>
  <c r="O66" i="2"/>
  <c r="K66" i="2"/>
  <c r="J66" i="2" s="1"/>
  <c r="O65" i="2"/>
  <c r="K65" i="2"/>
  <c r="J65" i="2" s="1"/>
  <c r="O64" i="2"/>
  <c r="K64" i="2"/>
  <c r="J64" i="2" s="1"/>
  <c r="O63" i="2"/>
  <c r="K63" i="2"/>
  <c r="J63" i="2" s="1"/>
  <c r="O62" i="2"/>
  <c r="K62" i="2"/>
  <c r="J62" i="2" s="1"/>
  <c r="M61" i="2"/>
  <c r="H61" i="2"/>
  <c r="O60" i="2"/>
  <c r="K60" i="2"/>
  <c r="J60" i="2" s="1"/>
  <c r="O59" i="2"/>
  <c r="K59" i="2"/>
  <c r="J59" i="2" s="1"/>
  <c r="O58" i="2"/>
  <c r="K58" i="2"/>
  <c r="J58" i="2" s="1"/>
  <c r="M57" i="2"/>
  <c r="H57" i="2"/>
  <c r="O55" i="2"/>
  <c r="K55" i="2"/>
  <c r="J55" i="2" s="1"/>
  <c r="O54" i="2"/>
  <c r="K54" i="2"/>
  <c r="J54" i="2" s="1"/>
  <c r="O53" i="2"/>
  <c r="K53" i="2"/>
  <c r="J53" i="2" s="1"/>
  <c r="O52" i="2"/>
  <c r="K52" i="2"/>
  <c r="J52" i="2" s="1"/>
  <c r="O51" i="2"/>
  <c r="K51" i="2"/>
  <c r="J51" i="2" s="1"/>
  <c r="O50" i="2"/>
  <c r="K50" i="2"/>
  <c r="J50" i="2" s="1"/>
  <c r="M49" i="2"/>
  <c r="M48" i="2" s="1"/>
  <c r="H49" i="2"/>
  <c r="H48" i="2" s="1"/>
  <c r="O46" i="2"/>
  <c r="K46" i="2"/>
  <c r="J46" i="2" s="1"/>
  <c r="O45" i="2"/>
  <c r="K45" i="2"/>
  <c r="J45" i="2" s="1"/>
  <c r="O44" i="2"/>
  <c r="K44" i="2"/>
  <c r="J44" i="2" s="1"/>
  <c r="O43" i="2"/>
  <c r="K43" i="2"/>
  <c r="J43" i="2" s="1"/>
  <c r="M42" i="2"/>
  <c r="H42" i="2"/>
  <c r="O41" i="2"/>
  <c r="K41" i="2"/>
  <c r="J41" i="2" s="1"/>
  <c r="O40" i="2"/>
  <c r="K40" i="2"/>
  <c r="J40" i="2" s="1"/>
  <c r="O39" i="2"/>
  <c r="K39" i="2"/>
  <c r="J39" i="2" s="1"/>
  <c r="M38" i="2"/>
  <c r="H38" i="2"/>
  <c r="O37" i="2"/>
  <c r="O36" i="2" s="1"/>
  <c r="K37" i="2"/>
  <c r="J37" i="2" s="1"/>
  <c r="J36" i="2" s="1"/>
  <c r="M36" i="2"/>
  <c r="H36" i="2"/>
  <c r="O35" i="2"/>
  <c r="K35" i="2"/>
  <c r="J35" i="2" s="1"/>
  <c r="O34" i="2"/>
  <c r="K34" i="2"/>
  <c r="J34" i="2" s="1"/>
  <c r="O33" i="2"/>
  <c r="K33" i="2"/>
  <c r="J33" i="2" s="1"/>
  <c r="O32" i="2"/>
  <c r="K32" i="2"/>
  <c r="J32" i="2" s="1"/>
  <c r="O31" i="2"/>
  <c r="O30" i="2"/>
  <c r="K30" i="2"/>
  <c r="J30" i="2" s="1"/>
  <c r="M29" i="2"/>
  <c r="H29" i="2"/>
  <c r="O28" i="2"/>
  <c r="O27" i="2" s="1"/>
  <c r="M27" i="2"/>
  <c r="H27" i="2"/>
  <c r="O26" i="2"/>
  <c r="K26" i="2"/>
  <c r="J26" i="2" s="1"/>
  <c r="O25" i="2"/>
  <c r="K25" i="2"/>
  <c r="J25" i="2" s="1"/>
  <c r="O24" i="2"/>
  <c r="K24" i="2"/>
  <c r="J24" i="2" s="1"/>
  <c r="O23" i="2"/>
  <c r="K23" i="2"/>
  <c r="J23" i="2" s="1"/>
  <c r="O22" i="2"/>
  <c r="K22" i="2"/>
  <c r="M21" i="2"/>
  <c r="H21" i="2"/>
  <c r="O20" i="2"/>
  <c r="K20" i="2"/>
  <c r="J20" i="2" s="1"/>
  <c r="O19" i="2"/>
  <c r="K19" i="2"/>
  <c r="J19" i="2" s="1"/>
  <c r="O18" i="2"/>
  <c r="K18" i="2"/>
  <c r="J18" i="2" s="1"/>
  <c r="O17" i="2"/>
  <c r="K17" i="2"/>
  <c r="J17" i="2" s="1"/>
  <c r="O16" i="2"/>
  <c r="K16" i="2"/>
  <c r="J16" i="2" s="1"/>
  <c r="O15" i="2"/>
  <c r="K15" i="2"/>
  <c r="J15" i="2" s="1"/>
  <c r="M14" i="2"/>
  <c r="H14" i="2"/>
  <c r="O95" i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J49" i="4" l="1"/>
  <c r="O42" i="4"/>
  <c r="O38" i="4"/>
  <c r="O29" i="4"/>
  <c r="O21" i="4"/>
  <c r="M13" i="4"/>
  <c r="K14" i="4"/>
  <c r="J14" i="4"/>
  <c r="O14" i="4"/>
  <c r="O83" i="4"/>
  <c r="K83" i="4"/>
  <c r="H13" i="4"/>
  <c r="J29" i="4"/>
  <c r="J38" i="4"/>
  <c r="J61" i="4"/>
  <c r="O74" i="4"/>
  <c r="O73" i="4" s="1"/>
  <c r="K74" i="4"/>
  <c r="J74" i="4" s="1"/>
  <c r="M82" i="4"/>
  <c r="M73" i="4"/>
  <c r="J73" i="4"/>
  <c r="M56" i="4"/>
  <c r="K61" i="4"/>
  <c r="J21" i="4"/>
  <c r="J42" i="4"/>
  <c r="O61" i="4"/>
  <c r="J82" i="4"/>
  <c r="K36" i="4"/>
  <c r="K42" i="4"/>
  <c r="K48" i="4"/>
  <c r="O48" i="4"/>
  <c r="K49" i="4"/>
  <c r="K57" i="4"/>
  <c r="J57" i="4" s="1"/>
  <c r="O57" i="4"/>
  <c r="K83" i="3"/>
  <c r="O74" i="3"/>
  <c r="O73" i="3" s="1"/>
  <c r="M73" i="3"/>
  <c r="K73" i="3" s="1"/>
  <c r="J61" i="3"/>
  <c r="M56" i="3"/>
  <c r="J49" i="3"/>
  <c r="O42" i="3"/>
  <c r="O21" i="3"/>
  <c r="J29" i="3"/>
  <c r="J21" i="3"/>
  <c r="O57" i="3"/>
  <c r="O56" i="3" s="1"/>
  <c r="M13" i="3"/>
  <c r="K14" i="3"/>
  <c r="K21" i="3"/>
  <c r="O29" i="3"/>
  <c r="O13" i="3" s="1"/>
  <c r="O48" i="3"/>
  <c r="K57" i="3"/>
  <c r="J57" i="3" s="1"/>
  <c r="J42" i="3"/>
  <c r="K48" i="3"/>
  <c r="J14" i="3"/>
  <c r="K36" i="3"/>
  <c r="J38" i="3"/>
  <c r="K42" i="3"/>
  <c r="K49" i="3"/>
  <c r="H56" i="3"/>
  <c r="O57" i="2"/>
  <c r="O61" i="2"/>
  <c r="O56" i="2" s="1"/>
  <c r="K38" i="2"/>
  <c r="K42" i="2"/>
  <c r="O38" i="2"/>
  <c r="J83" i="2"/>
  <c r="K57" i="2"/>
  <c r="J57" i="2" s="1"/>
  <c r="K61" i="2"/>
  <c r="K48" i="2"/>
  <c r="H56" i="2"/>
  <c r="K83" i="2"/>
  <c r="M82" i="2"/>
  <c r="O74" i="2"/>
  <c r="O73" i="2" s="1"/>
  <c r="M56" i="2"/>
  <c r="K56" i="2" s="1"/>
  <c r="J49" i="2"/>
  <c r="O49" i="2"/>
  <c r="K49" i="2"/>
  <c r="O48" i="2"/>
  <c r="J42" i="2"/>
  <c r="O42" i="2"/>
  <c r="K88" i="2"/>
  <c r="H82" i="2"/>
  <c r="H73" i="2"/>
  <c r="K73" i="2" s="1"/>
  <c r="K74" i="2"/>
  <c r="J74" i="2" s="1"/>
  <c r="K29" i="2"/>
  <c r="J29" i="2"/>
  <c r="O29" i="2"/>
  <c r="H13" i="2"/>
  <c r="O21" i="2"/>
  <c r="O14" i="2"/>
  <c r="K14" i="2"/>
  <c r="J61" i="2"/>
  <c r="K21" i="2"/>
  <c r="J14" i="2"/>
  <c r="J21" i="2"/>
  <c r="K36" i="2"/>
  <c r="M13" i="2"/>
  <c r="J38" i="2"/>
  <c r="J73" i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M92" i="4" l="1"/>
  <c r="K92" i="4" s="1"/>
  <c r="J13" i="4"/>
  <c r="L13" i="4" s="1"/>
  <c r="O13" i="4"/>
  <c r="K73" i="4"/>
  <c r="M12" i="4"/>
  <c r="L38" i="4"/>
  <c r="L29" i="4"/>
  <c r="O56" i="4"/>
  <c r="K56" i="4"/>
  <c r="N56" i="4"/>
  <c r="O82" i="4"/>
  <c r="K82" i="4"/>
  <c r="N82" i="4"/>
  <c r="J56" i="4"/>
  <c r="L21" i="4"/>
  <c r="L73" i="4"/>
  <c r="H92" i="4"/>
  <c r="H12" i="4"/>
  <c r="I12" i="4" s="1"/>
  <c r="K13" i="4"/>
  <c r="K82" i="3"/>
  <c r="O82" i="3"/>
  <c r="J56" i="3"/>
  <c r="L29" i="3"/>
  <c r="I56" i="3"/>
  <c r="H92" i="3"/>
  <c r="L57" i="3" s="1"/>
  <c r="K56" i="3"/>
  <c r="H12" i="3"/>
  <c r="I12" i="3" s="1"/>
  <c r="L38" i="3"/>
  <c r="O12" i="3"/>
  <c r="L21" i="3"/>
  <c r="J13" i="3"/>
  <c r="L14" i="3"/>
  <c r="L42" i="3"/>
  <c r="K13" i="3"/>
  <c r="N13" i="3"/>
  <c r="M92" i="3"/>
  <c r="K92" i="3" s="1"/>
  <c r="J56" i="2"/>
  <c r="J73" i="2"/>
  <c r="O82" i="2"/>
  <c r="H12" i="2"/>
  <c r="J82" i="2"/>
  <c r="K82" i="2"/>
  <c r="H92" i="2"/>
  <c r="N42" i="2" s="1"/>
  <c r="O13" i="2"/>
  <c r="J48" i="2"/>
  <c r="J13" i="2"/>
  <c r="M92" i="2"/>
  <c r="K13" i="2"/>
  <c r="M12" i="2"/>
  <c r="N23" i="2"/>
  <c r="N28" i="2"/>
  <c r="M56" i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O12" i="4" l="1"/>
  <c r="N89" i="4"/>
  <c r="I89" i="4"/>
  <c r="N86" i="4"/>
  <c r="I86" i="4"/>
  <c r="N84" i="4"/>
  <c r="I84" i="4"/>
  <c r="N79" i="4"/>
  <c r="I79" i="4"/>
  <c r="N77" i="4"/>
  <c r="I77" i="4"/>
  <c r="N75" i="4"/>
  <c r="I75" i="4"/>
  <c r="N70" i="4"/>
  <c r="I70" i="4"/>
  <c r="N68" i="4"/>
  <c r="I68" i="4"/>
  <c r="N66" i="4"/>
  <c r="I66" i="4"/>
  <c r="N64" i="4"/>
  <c r="I64" i="4"/>
  <c r="N62" i="4"/>
  <c r="I62" i="4"/>
  <c r="N59" i="4"/>
  <c r="I59" i="4"/>
  <c r="L31" i="4"/>
  <c r="L22" i="4"/>
  <c r="N20" i="4"/>
  <c r="I20" i="4"/>
  <c r="N18" i="4"/>
  <c r="I18" i="4"/>
  <c r="N16" i="4"/>
  <c r="I16" i="4"/>
  <c r="L87" i="4"/>
  <c r="I58" i="4"/>
  <c r="N54" i="4"/>
  <c r="I54" i="4"/>
  <c r="N52" i="4"/>
  <c r="I52" i="4"/>
  <c r="N50" i="4"/>
  <c r="I50" i="4"/>
  <c r="N45" i="4"/>
  <c r="I45" i="4"/>
  <c r="N43" i="4"/>
  <c r="I43" i="4"/>
  <c r="N40" i="4"/>
  <c r="I40" i="4"/>
  <c r="N38" i="4"/>
  <c r="N37" i="4"/>
  <c r="I37" i="4"/>
  <c r="N34" i="4"/>
  <c r="I34" i="4"/>
  <c r="N32" i="4"/>
  <c r="I32" i="4"/>
  <c r="I31" i="4"/>
  <c r="N29" i="4"/>
  <c r="N28" i="4"/>
  <c r="N27" i="4"/>
  <c r="N25" i="4"/>
  <c r="I25" i="4"/>
  <c r="N23" i="4"/>
  <c r="I23" i="4"/>
  <c r="I21" i="4"/>
  <c r="I88" i="4"/>
  <c r="N87" i="4"/>
  <c r="I87" i="4"/>
  <c r="N85" i="4"/>
  <c r="I85" i="4"/>
  <c r="N80" i="4"/>
  <c r="I80" i="4"/>
  <c r="N78" i="4"/>
  <c r="I78" i="4"/>
  <c r="N76" i="4"/>
  <c r="I76" i="4"/>
  <c r="N71" i="4"/>
  <c r="I71" i="4"/>
  <c r="N69" i="4"/>
  <c r="I69" i="4"/>
  <c r="N67" i="4"/>
  <c r="I67" i="4"/>
  <c r="N65" i="4"/>
  <c r="I65" i="4"/>
  <c r="N63" i="4"/>
  <c r="I63" i="4"/>
  <c r="N60" i="4"/>
  <c r="I60" i="4"/>
  <c r="N58" i="4"/>
  <c r="L28" i="4"/>
  <c r="I22" i="4"/>
  <c r="N19" i="4"/>
  <c r="I19" i="4"/>
  <c r="N17" i="4"/>
  <c r="I17" i="4"/>
  <c r="N15" i="4"/>
  <c r="I15" i="4"/>
  <c r="O92" i="4"/>
  <c r="I83" i="4"/>
  <c r="L76" i="4"/>
  <c r="L69" i="4"/>
  <c r="I61" i="4"/>
  <c r="I46" i="4"/>
  <c r="N44" i="4"/>
  <c r="I28" i="4"/>
  <c r="I26" i="4"/>
  <c r="N24" i="4"/>
  <c r="L19" i="4"/>
  <c r="I74" i="4"/>
  <c r="N57" i="4"/>
  <c r="N55" i="4"/>
  <c r="I53" i="4"/>
  <c r="N51" i="4"/>
  <c r="I33" i="4"/>
  <c r="N31" i="4"/>
  <c r="I30" i="4"/>
  <c r="L17" i="4"/>
  <c r="L85" i="4"/>
  <c r="L78" i="4"/>
  <c r="L71" i="4"/>
  <c r="L63" i="4"/>
  <c r="I55" i="4"/>
  <c r="N53" i="4"/>
  <c r="I51" i="4"/>
  <c r="N49" i="4"/>
  <c r="N48" i="4"/>
  <c r="I41" i="4"/>
  <c r="N39" i="4"/>
  <c r="I35" i="4"/>
  <c r="N33" i="4"/>
  <c r="N30" i="4"/>
  <c r="L80" i="4"/>
  <c r="I73" i="4"/>
  <c r="L65" i="4"/>
  <c r="N46" i="4"/>
  <c r="I44" i="4"/>
  <c r="N42" i="4"/>
  <c r="N36" i="4"/>
  <c r="N26" i="4"/>
  <c r="I24" i="4"/>
  <c r="N22" i="4"/>
  <c r="L15" i="4"/>
  <c r="I82" i="4"/>
  <c r="L67" i="4"/>
  <c r="L60" i="4"/>
  <c r="N41" i="4"/>
  <c r="I39" i="4"/>
  <c r="N35" i="4"/>
  <c r="L27" i="4"/>
  <c r="L54" i="4"/>
  <c r="N14" i="4"/>
  <c r="I38" i="4"/>
  <c r="L53" i="4"/>
  <c r="L70" i="4"/>
  <c r="L77" i="4"/>
  <c r="L18" i="4"/>
  <c r="I36" i="4"/>
  <c r="I56" i="4"/>
  <c r="L50" i="4"/>
  <c r="I14" i="4"/>
  <c r="L36" i="4"/>
  <c r="L43" i="4"/>
  <c r="L55" i="4"/>
  <c r="L83" i="4"/>
  <c r="L62" i="4"/>
  <c r="L84" i="4"/>
  <c r="L44" i="4"/>
  <c r="L40" i="4"/>
  <c r="L14" i="4"/>
  <c r="L41" i="4"/>
  <c r="I29" i="4"/>
  <c r="L45" i="4"/>
  <c r="N74" i="4"/>
  <c r="L89" i="4"/>
  <c r="L32" i="4"/>
  <c r="L52" i="4"/>
  <c r="L75" i="4"/>
  <c r="L46" i="4"/>
  <c r="N61" i="4"/>
  <c r="L35" i="4"/>
  <c r="L51" i="4"/>
  <c r="L66" i="4"/>
  <c r="L49" i="4"/>
  <c r="L64" i="4"/>
  <c r="N83" i="4"/>
  <c r="L20" i="4"/>
  <c r="L30" i="4"/>
  <c r="L39" i="4"/>
  <c r="I57" i="4"/>
  <c r="N21" i="4"/>
  <c r="I42" i="4"/>
  <c r="L68" i="4"/>
  <c r="L26" i="4"/>
  <c r="L23" i="4"/>
  <c r="L37" i="4"/>
  <c r="I48" i="4"/>
  <c r="L59" i="4"/>
  <c r="L79" i="4"/>
  <c r="L86" i="4"/>
  <c r="L25" i="4"/>
  <c r="L24" i="4"/>
  <c r="I27" i="4"/>
  <c r="I49" i="4"/>
  <c r="L88" i="4"/>
  <c r="N88" i="4"/>
  <c r="L34" i="4"/>
  <c r="N13" i="4"/>
  <c r="L33" i="4"/>
  <c r="L16" i="4"/>
  <c r="L56" i="4"/>
  <c r="J48" i="4"/>
  <c r="L82" i="4"/>
  <c r="L74" i="4"/>
  <c r="L61" i="4"/>
  <c r="N12" i="4"/>
  <c r="K12" i="4"/>
  <c r="I13" i="4"/>
  <c r="L57" i="4"/>
  <c r="N73" i="4"/>
  <c r="L42" i="4"/>
  <c r="L13" i="3"/>
  <c r="K12" i="3"/>
  <c r="N12" i="3"/>
  <c r="O92" i="3"/>
  <c r="I88" i="3"/>
  <c r="I83" i="3"/>
  <c r="I82" i="3"/>
  <c r="I74" i="3"/>
  <c r="N57" i="3"/>
  <c r="N56" i="3"/>
  <c r="N55" i="3"/>
  <c r="I55" i="3"/>
  <c r="N53" i="3"/>
  <c r="I53" i="3"/>
  <c r="N51" i="3"/>
  <c r="I51" i="3"/>
  <c r="N48" i="3"/>
  <c r="N46" i="3"/>
  <c r="I46" i="3"/>
  <c r="N44" i="3"/>
  <c r="I44" i="3"/>
  <c r="N41" i="3"/>
  <c r="I41" i="3"/>
  <c r="N39" i="3"/>
  <c r="I39" i="3"/>
  <c r="N35" i="3"/>
  <c r="I35" i="3"/>
  <c r="N33" i="3"/>
  <c r="I33" i="3"/>
  <c r="N31" i="3"/>
  <c r="N30" i="3"/>
  <c r="I30" i="3"/>
  <c r="I28" i="3"/>
  <c r="N26" i="3"/>
  <c r="I26" i="3"/>
  <c r="N24" i="3"/>
  <c r="I24" i="3"/>
  <c r="N22" i="3"/>
  <c r="N89" i="3"/>
  <c r="I89" i="3"/>
  <c r="N86" i="3"/>
  <c r="I86" i="3"/>
  <c r="N84" i="3"/>
  <c r="I84" i="3"/>
  <c r="N79" i="3"/>
  <c r="I79" i="3"/>
  <c r="N77" i="3"/>
  <c r="I77" i="3"/>
  <c r="N75" i="3"/>
  <c r="I75" i="3"/>
  <c r="N70" i="3"/>
  <c r="I70" i="3"/>
  <c r="N68" i="3"/>
  <c r="I68" i="3"/>
  <c r="N66" i="3"/>
  <c r="I66" i="3"/>
  <c r="N64" i="3"/>
  <c r="I64" i="3"/>
  <c r="N62" i="3"/>
  <c r="I62" i="3"/>
  <c r="N59" i="3"/>
  <c r="I59" i="3"/>
  <c r="L31" i="3"/>
  <c r="L22" i="3"/>
  <c r="N20" i="3"/>
  <c r="I20" i="3"/>
  <c r="N18" i="3"/>
  <c r="I18" i="3"/>
  <c r="N16" i="3"/>
  <c r="I16" i="3"/>
  <c r="N88" i="3"/>
  <c r="N82" i="3"/>
  <c r="N73" i="3"/>
  <c r="N60" i="3"/>
  <c r="N58" i="3"/>
  <c r="I54" i="3"/>
  <c r="I52" i="3"/>
  <c r="I50" i="3"/>
  <c r="L45" i="3"/>
  <c r="N43" i="3"/>
  <c r="I43" i="3"/>
  <c r="N37" i="3"/>
  <c r="I37" i="3"/>
  <c r="L32" i="3"/>
  <c r="I29" i="3"/>
  <c r="L28" i="3"/>
  <c r="I87" i="3"/>
  <c r="I85" i="3"/>
  <c r="I80" i="3"/>
  <c r="I78" i="3"/>
  <c r="I76" i="3"/>
  <c r="I71" i="3"/>
  <c r="I69" i="3"/>
  <c r="I67" i="3"/>
  <c r="I65" i="3"/>
  <c r="I63" i="3"/>
  <c r="N54" i="3"/>
  <c r="N52" i="3"/>
  <c r="N50" i="3"/>
  <c r="L43" i="3"/>
  <c r="I38" i="3"/>
  <c r="L37" i="3"/>
  <c r="I31" i="3"/>
  <c r="N25" i="3"/>
  <c r="I25" i="3"/>
  <c r="I22" i="3"/>
  <c r="I19" i="3"/>
  <c r="I17" i="3"/>
  <c r="I15" i="3"/>
  <c r="N87" i="3"/>
  <c r="N85" i="3"/>
  <c r="N83" i="3"/>
  <c r="N80" i="3"/>
  <c r="N78" i="3"/>
  <c r="N76" i="3"/>
  <c r="N74" i="3"/>
  <c r="N71" i="3"/>
  <c r="N69" i="3"/>
  <c r="N67" i="3"/>
  <c r="N65" i="3"/>
  <c r="N63" i="3"/>
  <c r="N61" i="3"/>
  <c r="I58" i="3"/>
  <c r="N40" i="3"/>
  <c r="I40" i="3"/>
  <c r="N34" i="3"/>
  <c r="I34" i="3"/>
  <c r="L25" i="3"/>
  <c r="N23" i="3"/>
  <c r="I23" i="3"/>
  <c r="N19" i="3"/>
  <c r="N17" i="3"/>
  <c r="N15" i="3"/>
  <c r="L86" i="3"/>
  <c r="L84" i="3"/>
  <c r="L79" i="3"/>
  <c r="L77" i="3"/>
  <c r="L75" i="3"/>
  <c r="L70" i="3"/>
  <c r="L68" i="3"/>
  <c r="L66" i="3"/>
  <c r="L64" i="3"/>
  <c r="L62" i="3"/>
  <c r="I60" i="3"/>
  <c r="L49" i="3"/>
  <c r="N45" i="3"/>
  <c r="I45" i="3"/>
  <c r="L40" i="3"/>
  <c r="L36" i="3"/>
  <c r="L34" i="3"/>
  <c r="N32" i="3"/>
  <c r="I32" i="3"/>
  <c r="N28" i="3"/>
  <c r="L23" i="3"/>
  <c r="L20" i="3"/>
  <c r="L18" i="3"/>
  <c r="L16" i="3"/>
  <c r="I14" i="3"/>
  <c r="L41" i="3"/>
  <c r="L52" i="3"/>
  <c r="L54" i="3"/>
  <c r="L51" i="3"/>
  <c r="N21" i="3"/>
  <c r="N42" i="3"/>
  <c r="N49" i="3"/>
  <c r="I61" i="3"/>
  <c r="L33" i="3"/>
  <c r="L61" i="3"/>
  <c r="I27" i="3"/>
  <c r="L67" i="3"/>
  <c r="L76" i="3"/>
  <c r="L87" i="3"/>
  <c r="I13" i="3"/>
  <c r="I92" i="3" s="1"/>
  <c r="I48" i="3"/>
  <c r="L83" i="3"/>
  <c r="L80" i="3"/>
  <c r="L35" i="3"/>
  <c r="L30" i="3"/>
  <c r="L59" i="3"/>
  <c r="L89" i="3"/>
  <c r="L26" i="3"/>
  <c r="L53" i="3"/>
  <c r="L73" i="3"/>
  <c r="L44" i="3"/>
  <c r="L50" i="3"/>
  <c r="I36" i="3"/>
  <c r="L46" i="3"/>
  <c r="L74" i="3"/>
  <c r="L17" i="3"/>
  <c r="L69" i="3"/>
  <c r="L78" i="3"/>
  <c r="I21" i="3"/>
  <c r="L55" i="3"/>
  <c r="L82" i="3"/>
  <c r="N14" i="3"/>
  <c r="N36" i="3"/>
  <c r="L39" i="3"/>
  <c r="L19" i="3"/>
  <c r="L63" i="3"/>
  <c r="L71" i="3"/>
  <c r="L24" i="3"/>
  <c r="N27" i="3"/>
  <c r="I57" i="3"/>
  <c r="L88" i="3"/>
  <c r="N38" i="3"/>
  <c r="L60" i="3"/>
  <c r="N29" i="3"/>
  <c r="I42" i="3"/>
  <c r="I49" i="3"/>
  <c r="L15" i="3"/>
  <c r="L27" i="3"/>
  <c r="L65" i="3"/>
  <c r="I73" i="3"/>
  <c r="L85" i="3"/>
  <c r="L56" i="3"/>
  <c r="J48" i="3"/>
  <c r="L48" i="3" s="1"/>
  <c r="I62" i="2"/>
  <c r="I17" i="2"/>
  <c r="I20" i="2"/>
  <c r="I53" i="2"/>
  <c r="I71" i="2"/>
  <c r="N82" i="2"/>
  <c r="I42" i="2"/>
  <c r="L60" i="2"/>
  <c r="I60" i="2"/>
  <c r="N37" i="2"/>
  <c r="I84" i="2"/>
  <c r="N48" i="2"/>
  <c r="L30" i="2"/>
  <c r="N33" i="2"/>
  <c r="N63" i="2"/>
  <c r="I87" i="2"/>
  <c r="I45" i="2"/>
  <c r="L48" i="2"/>
  <c r="I73" i="2"/>
  <c r="L41" i="2"/>
  <c r="L25" i="2"/>
  <c r="N35" i="2"/>
  <c r="L45" i="2"/>
  <c r="I65" i="2"/>
  <c r="N76" i="2"/>
  <c r="N88" i="2"/>
  <c r="N26" i="2"/>
  <c r="N50" i="2"/>
  <c r="I70" i="2"/>
  <c r="I41" i="2"/>
  <c r="L63" i="2"/>
  <c r="L42" i="2"/>
  <c r="I21" i="2"/>
  <c r="L69" i="2"/>
  <c r="L23" i="2"/>
  <c r="L40" i="2"/>
  <c r="I76" i="2"/>
  <c r="I24" i="2"/>
  <c r="N66" i="2"/>
  <c r="N89" i="2"/>
  <c r="N13" i="2"/>
  <c r="I56" i="2"/>
  <c r="L15" i="2"/>
  <c r="N15" i="2"/>
  <c r="N25" i="2"/>
  <c r="N18" i="2"/>
  <c r="N58" i="2"/>
  <c r="I69" i="2"/>
  <c r="N80" i="2"/>
  <c r="I23" i="2"/>
  <c r="I34" i="2"/>
  <c r="I58" i="2"/>
  <c r="N77" i="2"/>
  <c r="N46" i="2"/>
  <c r="I82" i="2"/>
  <c r="L67" i="2"/>
  <c r="N21" i="2"/>
  <c r="N29" i="2"/>
  <c r="O12" i="2"/>
  <c r="N17" i="2"/>
  <c r="L31" i="2"/>
  <c r="I31" i="2"/>
  <c r="I16" i="2"/>
  <c r="L22" i="2"/>
  <c r="L50" i="2"/>
  <c r="N60" i="2"/>
  <c r="I67" i="2"/>
  <c r="N71" i="2"/>
  <c r="I78" i="2"/>
  <c r="I85" i="2"/>
  <c r="L28" i="2"/>
  <c r="I25" i="2"/>
  <c r="I30" i="2"/>
  <c r="I40" i="2"/>
  <c r="I52" i="2"/>
  <c r="N62" i="2"/>
  <c r="N70" i="2"/>
  <c r="N84" i="2"/>
  <c r="N41" i="2"/>
  <c r="N53" i="2"/>
  <c r="L20" i="2"/>
  <c r="L32" i="2"/>
  <c r="L36" i="2"/>
  <c r="I49" i="2"/>
  <c r="L88" i="2"/>
  <c r="I88" i="2"/>
  <c r="L80" i="2"/>
  <c r="L24" i="2"/>
  <c r="L46" i="2"/>
  <c r="I15" i="2"/>
  <c r="I22" i="2"/>
  <c r="L35" i="2"/>
  <c r="N31" i="2"/>
  <c r="I18" i="2"/>
  <c r="I38" i="2"/>
  <c r="L52" i="2"/>
  <c r="I63" i="2"/>
  <c r="N67" i="2"/>
  <c r="N73" i="2"/>
  <c r="I80" i="2"/>
  <c r="N85" i="2"/>
  <c r="L33" i="2"/>
  <c r="N22" i="2"/>
  <c r="N32" i="2"/>
  <c r="N43" i="2"/>
  <c r="N54" i="2"/>
  <c r="I66" i="2"/>
  <c r="I77" i="2"/>
  <c r="I89" i="2"/>
  <c r="I46" i="2"/>
  <c r="O92" i="2"/>
  <c r="K92" i="2"/>
  <c r="I61" i="2"/>
  <c r="L64" i="2"/>
  <c r="L59" i="2"/>
  <c r="I57" i="2"/>
  <c r="L29" i="2"/>
  <c r="L19" i="2"/>
  <c r="L89" i="2"/>
  <c r="L51" i="2"/>
  <c r="L16" i="2"/>
  <c r="L74" i="2"/>
  <c r="L71" i="2"/>
  <c r="N56" i="2"/>
  <c r="N27" i="2"/>
  <c r="L65" i="2"/>
  <c r="L66" i="2"/>
  <c r="L17" i="2"/>
  <c r="L56" i="2"/>
  <c r="L84" i="2"/>
  <c r="L73" i="2"/>
  <c r="L55" i="2"/>
  <c r="I74" i="2"/>
  <c r="N14" i="2"/>
  <c r="I83" i="2"/>
  <c r="L27" i="2"/>
  <c r="L61" i="2"/>
  <c r="L57" i="2"/>
  <c r="N55" i="2"/>
  <c r="N51" i="2"/>
  <c r="N44" i="2"/>
  <c r="N39" i="2"/>
  <c r="N86" i="2"/>
  <c r="N79" i="2"/>
  <c r="N75" i="2"/>
  <c r="N68" i="2"/>
  <c r="N64" i="2"/>
  <c r="N59" i="2"/>
  <c r="I54" i="2"/>
  <c r="I50" i="2"/>
  <c r="I43" i="2"/>
  <c r="I37" i="2"/>
  <c r="I32" i="2"/>
  <c r="I26" i="2"/>
  <c r="I35" i="2"/>
  <c r="I36" i="2"/>
  <c r="N87" i="2"/>
  <c r="N83" i="2"/>
  <c r="N78" i="2"/>
  <c r="N74" i="2"/>
  <c r="N69" i="2"/>
  <c r="N65" i="2"/>
  <c r="N61" i="2"/>
  <c r="L54" i="2"/>
  <c r="L43" i="2"/>
  <c r="N20" i="2"/>
  <c r="N16" i="2"/>
  <c r="I33" i="2"/>
  <c r="I28" i="2"/>
  <c r="I29" i="2"/>
  <c r="I19" i="2"/>
  <c r="N19" i="2"/>
  <c r="L39" i="2"/>
  <c r="L70" i="2"/>
  <c r="L85" i="2"/>
  <c r="L86" i="2"/>
  <c r="L34" i="2"/>
  <c r="I48" i="2"/>
  <c r="L62" i="2"/>
  <c r="L76" i="2"/>
  <c r="L53" i="2"/>
  <c r="N57" i="2"/>
  <c r="L79" i="2"/>
  <c r="L44" i="2"/>
  <c r="L83" i="2"/>
  <c r="L75" i="2"/>
  <c r="I14" i="2"/>
  <c r="N38" i="2"/>
  <c r="L18" i="2"/>
  <c r="L14" i="2"/>
  <c r="I55" i="2"/>
  <c r="I51" i="2"/>
  <c r="I44" i="2"/>
  <c r="I39" i="2"/>
  <c r="I86" i="2"/>
  <c r="I79" i="2"/>
  <c r="I75" i="2"/>
  <c r="I68" i="2"/>
  <c r="I64" i="2"/>
  <c r="I59" i="2"/>
  <c r="N52" i="2"/>
  <c r="N45" i="2"/>
  <c r="N40" i="2"/>
  <c r="N34" i="2"/>
  <c r="N30" i="2"/>
  <c r="N24" i="2"/>
  <c r="L49" i="2"/>
  <c r="L78" i="2"/>
  <c r="L87" i="2"/>
  <c r="L26" i="2"/>
  <c r="L38" i="2"/>
  <c r="N49" i="2"/>
  <c r="L82" i="2"/>
  <c r="I27" i="2"/>
  <c r="L21" i="2"/>
  <c r="I12" i="2"/>
  <c r="L77" i="2"/>
  <c r="L37" i="2"/>
  <c r="L68" i="2"/>
  <c r="I13" i="2"/>
  <c r="N36" i="2"/>
  <c r="K12" i="2"/>
  <c r="N12" i="2"/>
  <c r="J92" i="2"/>
  <c r="J12" i="2"/>
  <c r="L12" i="2" s="1"/>
  <c r="L13" i="2"/>
  <c r="N73" i="1"/>
  <c r="I73" i="1"/>
  <c r="L73" i="1"/>
  <c r="O13" i="1"/>
  <c r="K56" i="1"/>
  <c r="K13" i="1"/>
  <c r="J13" i="1"/>
  <c r="I92" i="4" l="1"/>
  <c r="L48" i="4"/>
  <c r="L92" i="4" s="1"/>
  <c r="J92" i="4"/>
  <c r="J12" i="4"/>
  <c r="L12" i="4" s="1"/>
  <c r="N92" i="4"/>
  <c r="N92" i="3"/>
  <c r="J12" i="3"/>
  <c r="L12" i="3" s="1"/>
  <c r="L92" i="3"/>
  <c r="J92" i="3"/>
  <c r="N92" i="2"/>
  <c r="I92" i="2"/>
  <c r="L92" i="2"/>
  <c r="O48" i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<sst xmlns="http://schemas.openxmlformats.org/spreadsheetml/2006/main" count="419" uniqueCount="113">
  <si>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</si>
  <si>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</si>
  <si>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</si>
  <si>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</si>
  <si>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</si>
  <si>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</si>
  <si>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</si>
  <si>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</si>
  <si>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</si>
  <si>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</si>
  <si>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</si>
  <si>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</si>
  <si>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</si>
  <si>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</si>
  <si>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</si>
  <si>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</si>
  <si>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</si>
  <si>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</si>
  <si>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</si>
  <si>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</si>
  <si>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</si>
  <si>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</si>
  <si>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</si>
  <si>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</si>
  <si>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</si>
  <si>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</si>
  <si>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</si>
  <si>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</si>
  <si>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</si>
  <si>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</si>
  <si>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</si>
  <si>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</si>
  <si>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</si>
  <si>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</si>
  <si>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</si>
  <si>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</si>
  <si>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</si>
  <si>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</si>
  <si>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</si>
  <si>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</si>
  <si>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</si>
  <si>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</si>
  <si>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</si>
  <si>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</si>
  <si>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</si>
  <si>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</si>
  <si>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</si>
  <si>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</si>
  <si>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</si>
  <si>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</si>
  <si>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</si>
  <si>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</si>
  <si>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</si>
  <si>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</si>
  <si>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</si>
  <si>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</si>
  <si>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</si>
  <si>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</si>
  <si>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</si>
  <si>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</si>
  <si>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</si>
  <si>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</si>
  <si>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</si>
  <si>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</si>
  <si>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</si>
  <si>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</si>
  <si>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</si>
  <si>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</si>
  <si>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</si>
  <si>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</si>
  <si>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</si>
  <si>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</si>
  <si>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</si>
  <si>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</si>
  <si>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</si>
  <si>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</si>
  <si>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</si>
  <si>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</si>
  <si>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</si>
  <si>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</si>
  <si>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</si>
  <si>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</si>
  <si>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</si>
  <si>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</si>
  <si>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</si>
  <si>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</si>
  <si>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</si>
  <si>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</si>
  <si>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</si>
  <si>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</si>
  <si>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</si>
  <si>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</si>
  <si>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</si>
  <si>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</si>
  <si>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</si>
  <si>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</si>
  <si>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</si>
  <si>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</si>
  <si>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</si>
  <si>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</si>
  <si>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</si>
  <si>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</si>
  <si>
    <t>Fasilitasi Kunjungan Tamu</t>
  </si>
  <si>
    <t>Penyelenggaran Sistem Komunikasi Intra Pemerintah Daerah</t>
  </si>
  <si>
    <t>Benteng, 31 Mei 2022</t>
  </si>
  <si>
    <t>Plt.</t>
  </si>
  <si>
    <t>Drs. MESDIYONO, .M.Ec.,Dev.</t>
  </si>
  <si>
    <t>NIP. 197406261993111002</t>
  </si>
  <si>
    <t>Keadaan Bulan Mei</t>
  </si>
  <si>
    <t>Keadaan Bulan Juni</t>
  </si>
  <si>
    <t>Benteng, 30 Juni 2022</t>
  </si>
  <si>
    <t>Keadaan Bulan Juli</t>
  </si>
  <si>
    <t>Benteng, 29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</si>
</sst>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  <font>
      <b/>
      <sz val="9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3" fontId="6" fillId="3" borderId="2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165" fontId="6" fillId="4" borderId="2" xfId="1" applyFont="1" applyFill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38DF1-8F41-4450-8E8E-673BAFF492A5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37CCEC-1146-4460-92AC-6467C9324F24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83A620-EACB-41B8-B128-CC8C4D4BF082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2F5C91-E968-4B21-887F-A1CB91878E4E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4C0A68-6E09-4D9D-82DF-1BCDBA366C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5C1C98-5995-4978-A334-67B2A701AEA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68486F7-9FC6-40A3-9122-9D76EFD4BEB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F9B2BF9-DA73-4229-9273-38F2ED6577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5BC38EA-7ABC-4334-AEF5-BD2979350E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2D57D91-07BD-472A-96A1-CE73FF41AB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CFE436B-882A-4B28-A57A-9ECE2E30D6F1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29EB68F-4112-4775-81C4-EC1FD81DD30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1AAC08D-1177-4412-9125-9A6FC8230297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941A239-7632-4EA5-9A50-D829C7A21D30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EBB2036-384C-4E28-8902-B62AC7899A0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965B70-C46F-4232-8532-DE0AA85D559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DB860A5-6B12-4368-96A6-27F6F0FBFD61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8D51AF1-1DC9-4D34-ADE5-C578764584E2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AA6EC2-D3AB-4DD0-88F7-4385AC779A2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C2B533A-1083-47EE-BEDF-4F265559FC2C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98FB390-AE69-45F5-A5C6-41F81368FBA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2565D2B-8A7C-4DC2-9628-F9CDF19540C5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9433DC-B0C9-4B76-87C3-2DF0A0A7E1D3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C95FC8C2-C156-4E00-B5AA-E25579658B7F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EFE0B9E-1E4D-4EEF-866C-7E0450475D2A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4906EB0-BE07-4D50-B8F0-F324AC435447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71F222-9105-4974-A252-359747A89EB3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A132F29-4760-49C7-B724-E483F18D415E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7F191B3-CA1C-45D8-AFE6-9E0B34F8980F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0332C5-E4B0-41EB-927C-056FB198399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37954C9-39A5-44A7-943A-03115BDA34B3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8F9EC43-F658-412A-988C-0C474FFC82D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34DE5A4-D052-4BB8-9AC7-EA797AF730B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7D740A8-964E-4DA4-96AE-8BC4B8FFC6E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58F81BD-F47D-4CDC-9952-B951D167C4D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DAC215F-34AE-4D54-8DB0-A6E889E2C2D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451505E-56DD-460F-8611-421374EC1A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735100F-ADFD-4818-B8DC-7AEEDE1C44A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4A67326-5344-4903-8309-93C0CAF810D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E882A12-B24F-4284-8000-28F70F59717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E1A2D4C-CA8C-4245-BD7C-52946BA894C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DFAC11E-C54D-41C5-91E8-D37BB65271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CD63C5D-5B77-4423-B250-EB50931634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8FDFD6A-63C1-4E34-BD63-767EF51476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B68080F-EFD0-4162-880E-E43C2557312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8841585-9692-4604-B346-F16BC29081F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1B2C2B7-AAE4-474A-A4F5-6E0ED4CDF32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F05136D-CD4E-4F3F-A8C9-95CC8F0D7AF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EC6A8D-BA69-4ED6-9E31-AEE383F7EC3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F42A061-58AD-4CD8-AB93-86521EC20AA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5C0536D-AAD2-42C0-99D8-182A1F0DFD7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BF2FBEC-84E2-4F01-A314-E09D61C3BD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65552B3-C911-4D52-A3B0-9C6F89A4D6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87A1B58-CC07-4A5B-94C3-D36F6C44B2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D1B9331-24DB-4D30-B50A-61E48F7D90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286C2D6-70A3-4717-8DA7-6252995B8F7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509C86-3D1C-4F6D-A032-A378F1EF555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F2DE2ED-CDB2-4C2A-A7F7-7470EF95B19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85913D-2157-48C4-B4A3-D65CBA9E2C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0D2AE4B-B01D-4162-8977-8FE410FB026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49C7480-9C84-4AD0-A7CB-A943C689D3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300C880-B6BE-4540-8262-EA53285EA6D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B3D8F07-9C60-4814-BA0E-FEBFA272084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BBB501F-9701-48E4-A24C-03719F2F61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BF9D14-70CF-42A8-A897-BF0DDF56DAF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56823CE-FF45-484E-B9F1-09B9983D901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2FEF68-F5E6-4ED1-A1BA-EEDEE209F3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7F3A026C-64FF-48E3-AF9B-CBF103B71A5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8673796-3819-4A57-A089-82CB7F7EFF9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789EFFD-DCF2-425B-8BC1-BF3CE91BEB1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F234ABF-E550-4C72-9D57-81154BA3730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A9AAD41-7CEE-40D2-81EB-50319A1BB8D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84BD62C-51F0-4516-A2C1-CBD8580387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E9DA577-797F-45AA-87EF-6B140609430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963846B-D491-4B29-B050-1266E5519DD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20B48BA-DD0E-431C-ACBF-AA90EEF4C1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986E0BF-EBCD-4A9B-96A5-180FEEDEDF8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9EDD9E7-BA5F-4961-A3A3-98037B401ED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C024765-8B99-4474-9597-6905DC46EE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4215D0-F0BB-4874-A47F-A9A16D16A56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7844BB3C-6225-4B6B-A7E6-C3D2BA55C95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AA439BB0-BC5A-4531-825D-EA01BF1757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F1FFBEAE-12E8-4729-BD00-F3CB46B1A05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42E889EF-BF39-4527-8F4C-1AEE68C3A6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93B7679-3F5C-4094-9C9A-97DBEF9702B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6551A74-E38F-4964-A915-544DF43C423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1F7258-171E-4565-98FC-61624B5E751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50E33DB-0A4E-4CA4-BC71-3B9BF97985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950D18B2-9522-4CEA-8B08-C1AFD4EA244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F90EA3C6-FF11-4AB6-B86D-F370DF236E7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66E17A2-BD69-400F-9996-2D1104219FF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03FEC6D-E676-4D8E-B496-9AA20441E8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27D1D24-8662-4AD4-961F-27A53D18EE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6E5016D-A5C2-4311-9264-E49AA2B3AA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8ECAEDA9-53FE-48E0-872C-5A5508F17B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503BFB-D081-44FE-B1CB-A3ECF7D8E9B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48AE92F-7318-48BF-94B7-BBFAD9AD836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936A65-32EE-4265-97E9-BCFE46508A9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0EFC2A-D4EB-4E7B-916C-E970F24F3BD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767430C-60EF-4A80-B72E-7EA132CCC03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BF7C6BF-BC5B-4739-8548-604D6F42668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E14A368E-3310-4CF1-BCFF-09364B6FC15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5977AFA-6A67-41BA-ACC8-FFF26E88CA67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2E4D11A-2F70-413D-B348-51E27B05D133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EEAD94-51B5-4C32-8BE2-635E921A120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29248B3-3C8D-4033-BD81-01C22A2B0A1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B85C6E3-E04D-4208-8005-3D29251E054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8591CA7-832F-4A88-BC6F-FFBCE9EBBE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102ED8B-016E-45E3-8089-1FBAD5F96F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5E6D247-688B-4D1F-9F6A-9E003BF2DD0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7FE8848-4964-4006-9D3B-A01AF129305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087E60-E6F1-479F-8C47-D51259DFF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C0C49D-DC1B-4C36-AD50-16E3A86DCC5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1B6BD5C-6EA6-4913-BB8C-F267C01DCC9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AF4681B-4402-4EE0-AECA-1EDF7476235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5CD2427-4859-458C-AAEC-01FEABF67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606DCF1-DE47-47E1-A838-99C19393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85A2DAE-7315-47A0-AD30-855AD36E41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03123E-500F-4349-A65F-C26B16A910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700034E-2900-42F5-85CF-11768F4C89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AE08B1B-2D98-4337-A33C-492E08646D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BD947B0-ECEA-4943-AC5F-BFF8F44F1B5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CF17F3E-F399-4780-AD91-C2719A76B9FD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60533CF-7B3E-403A-82BB-3F920F1CEFC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FDDE6EA5-6BA0-4417-8BA4-5496F4FA36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701A550-7064-4226-B062-0C9D249E97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55350-E35E-4364-B659-894954048A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CA687965-9D3D-4EB9-8A6C-F2BEB59830E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DA48F0-618C-488C-B8F6-464801E33E6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B83B4B68-B96E-4690-A14F-9880DBF7910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2F50BBF-19F1-4047-BA51-7CC6FEE25117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B64A500F-F090-45EA-BD4B-3B5C7277326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8BB26D4-3CE2-4E36-B992-BBF933513923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204976-5DF2-4C08-B0C4-A992017DB3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6DC024A2-0619-4FC7-8C46-0250D386052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0BBF3BB-D481-4D31-AFA3-0893DE51FD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ACD0337-63F8-4A74-96CF-75127D9F9A0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04D25DF-2392-48A8-996B-9E8A917BAC7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E53D5C-54B5-4F8C-ACE9-334CD17D761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8C63E920-27C0-4BDA-92A5-F93A8A3A14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E632F39-A738-41BC-B557-D5CA6B6FDA5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2AF8AB3-9A80-4138-827E-0674DC66160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8181B531-A88E-453C-9DEC-00B36FA5D34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2371823-F167-4773-88B0-5E93A541428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A479340D-3685-4749-85CA-94515440063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B828CEE-7C62-4B75-8D79-DFFBB9FC6F0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9C2E7EB-1B94-4F59-8E72-324E586AE8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43CF196-A782-468D-B347-1DDC4D975B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2E98BCE-44E5-416A-AAAB-C26F4962A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C87CF78-B2A5-4313-A217-8771C000AE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603F6AC-E67B-42D4-B9F4-D880ED15E9F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1843B35-31C6-4D60-A687-682B645DA9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BC3DE0B-71F3-462E-946B-8705FDCC35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A54B82E-3BBC-4D93-AE79-4F34F599F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6BA44C4-27DF-4D5F-9AC0-14B2CAAB18C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FD75A5E-1B73-48D9-A2D3-3CDB2875D7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2A45801C-E0F9-4014-B5DE-3BAFB13EA7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3934C89-8221-4333-80A2-6FA9FC132A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E23D981-B3CA-4799-AA4C-FDF61CFA7D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8701EC1-7EC0-4E70-A364-8744EC616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77505F46-6D2A-4329-AFE5-1A33CD3125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EB6D6745-03FA-4CFE-B4FC-935916D35D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49843D5-9E7F-42E2-9DB4-CE475C040C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E3158A9-8850-479A-A916-05030E01A9A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5B5FE0A0-AE9D-437D-8EF8-6D8D2C961D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F7D634D-E2DC-449A-9B3E-C77C071535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136E26C-3214-4F26-BFF2-D4636C7914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AA15289-F7AB-4787-8547-A0DF0C33560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5BF954D-32A2-434D-B3A4-0ED154DF9E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8C4AAC-944A-4491-AF1B-28B6DF6AAB2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7F63635-71DC-4D2F-9639-2EDA1F8034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13D500-84A5-436C-934C-9A425613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83DB2967-BE58-4EE5-89CA-A5A49761E0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9E7750F-7C9C-4CD3-BCAF-EEBC693A118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0394DD4-B7ED-478F-8D70-0D380D06D4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5F9DFE8-452D-4F41-9B83-1224C73C01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67BC754-6F21-4432-8D72-583384842C1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EDAF28FC-0671-471B-8C6D-BB1CA57B2E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1E9DFA6-80BE-476C-BDFC-0ED3486E63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2B6DCDC-BC06-4393-BDAC-6051831E55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741711B-A849-49B3-90D5-2FE2890951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A02558DE-2A10-4826-A91F-BF34A9C96D1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FDCFF1-8B5E-4828-B1B9-90579062BB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33B9309-FBED-4355-AB02-8E3425E64B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DB3572EF-F61B-404D-8C5E-731D9418F29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100F029-78EB-4954-80D7-677871DA763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E7E170E2-C1FE-4222-A7CF-A2E5D0749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FDB6C5C-AF3D-4FEC-AA2D-968230B754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A759A0E7-1BD1-4FEC-93AD-631B74E15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4E2A90F-8E4F-4528-A8E4-9A9EE5C1099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ECB84B4-CB0E-46F3-916E-E13E62EEBC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B1BF78F-7AFD-4374-A8E2-2A722BD198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4343E21-EBE9-4A7B-A77E-C3425CCBCB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5C5D49B4-E779-4E44-8B80-F734BFD1E5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2F98602-1D8A-4223-828C-8693E04C9A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724BD386-FCB5-499F-AD17-2BAA991693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54CBC00-6623-426E-AA95-BBF15EF6B27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D1DD9A3-B7A5-4F04-957B-23280AB5FF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88A7F316-6739-4100-ABD6-6DCC724849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E4BA681-0D70-4CDF-A0BE-C2CD0DEEA1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F728E78-5AC7-488B-AF13-BDA7C77EF56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DAA10158-5AF9-4C56-81A4-F43BEB7E97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7F10DA0-C5B1-4A3C-A834-0089FFBC9C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E576BE0E-0707-400F-8BC7-7D19E57B27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4765F9F-BDF8-4984-A8AE-669953675C5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738A8E5-8181-4501-B313-3AC3CC3AE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773B7AD9-665C-4AFF-A623-8D4B341715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FF4B5F4-5ECA-415F-8789-0F0024440B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DD571A-82AA-45EF-9AE0-4A964C123D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C499FE8-3382-4957-A8D2-6B823F2821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A40CBA5C-211F-4E3E-81F2-F2CBB25693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F7AD3A5-E315-47DA-8757-563BCE007E5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1AB3781-CB5C-453D-96A3-C5124B3E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CF026CD-801D-448F-9288-DC2220F32B0F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8CDB2F-1EE4-4775-B078-AEF4426D4D6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747FCCC3-C665-41E7-8425-88223204E5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4043B4A-2585-4DCC-B080-755470F2CE2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221A41B-1E22-41EF-BEFA-5FE57CADC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9F8F24D-CDB2-429F-BE9B-5330EF5826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346116D-328B-4E6D-8846-01F734DD18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5BA6AC-A39B-44C0-BE35-2B7D3F75E5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B7CF413-D07C-4448-91FA-F0859DED07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5F425A-7C8B-4E83-9F31-A1A0957B3ED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F1CAE7-512A-4C42-ADD2-5F3C8226DE4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C095E1-1005-4BE8-BD62-2047B3C2474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0DD05CC-C3EC-4A7B-BA4B-1680BD1732D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996414F-5D62-43F2-B1CA-A410EDDE4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ABF6C4B-C993-4C3A-B9FE-36EF941719F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AF7B89A-4339-44F8-A812-ECEEAC2F9E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9042EA-0514-4F7A-B84F-F63BE7A41DC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D7B009C-9BDC-453C-B833-1B3B3CD78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CAFD0ED-0CEB-4B0B-9E23-446CF9D3E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D04FD-4A7A-4667-A82B-4B85C0DB311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4567D7B-6A0A-47B9-9D93-42F5DD868E7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B456A46-99A3-4E4D-A256-3FC42759171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D930CD3-23E0-483C-8CCF-FF7ACE106AC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96A97A8-C27E-4464-864F-6D2B5723C2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810D86A5-33AA-4E62-B811-4A08E8078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CAC93D8-8ACD-461B-A260-F19F96C1597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2FCD3216-710C-4AE1-B457-27745AEFFDD2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ADCBF376-D442-4148-9F13-3C7E058950D9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57C8FF8-5407-4D00-96A7-FE09252E4C6E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A77CE4D1-199C-483A-8433-B89E14DAB77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659EE5B6-652C-4023-B341-AEE835321C9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6266D4EB-A444-4D6A-8118-D8FEAE9D5D3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9AA908E2-CAB5-4F96-BF48-318DFE52E07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A133926-9F62-4AC6-A368-C8E7400BBDF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FC5DB2D-723E-4861-8909-2203A7F27C4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8F7607DE-9121-42C2-91C1-C273D30764E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BBC4F3B-5002-460C-824B-4D212E95875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42FA48A-D733-42C4-8A35-ED294D0EEEF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BEA2DA4-93C5-48C0-AC5D-C616A7BB39F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2C51D58-95CA-420D-BC0D-45A67543CAD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E3173E25-3AD2-4318-A5FF-EA89D1ECCD9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934A9B4A-81B1-4668-946F-A1CB80D05C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46AF5CFA-60DC-4B58-804B-34210B538F4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CCD689D7-4ECD-43A9-91DD-B70FE2E9B6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A214D2C5-1D31-407B-B6A7-674BD19EFBB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9977ACB-F4D1-4758-BEAC-833100FD8C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E7DA6A6D-512A-40FC-8C1D-6FA75C77B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48EC1E-98B9-4D4F-A5CB-38B74F305F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1542E6A-0933-4844-86F5-D47DFC7DDF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E49EFA2-9DD4-4B4F-B8F8-A85315B5C9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B06D39E9-C8A2-4621-9F63-974B887FD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C3147F39-3539-4EEF-811E-67EDF81987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880A3DF3-9D06-407A-A803-E62F05ACAAD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14A7147-9CE3-4AAE-A69B-A7110FAD01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6B3D2F2-5BC3-4152-8561-34BB6B52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FCC2B2C-7D42-4466-82E1-F2F62B2AE6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CF492CA-E7ED-434A-8190-E3B5B6B46A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D34926BD-D94E-4215-8E93-7B978EE7D6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582092D-E8EB-4DD9-8EDF-6F00B3BE3A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E7ABA6-175B-4832-9E4F-C2B8FD8E8E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8DF6D5B-84CA-4BD2-A07C-4597B40FC5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E00360D-00CC-4C19-8236-0CD1BE6ED8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1235BC6-25C0-4210-AB02-8706E971EF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E3A237F-1C92-4CD8-B049-6308D0C375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1F4DC87-CD00-47A9-8A98-845FDE42243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422D6C9-7569-40D1-AE0A-67E14FF924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3B8E6BF-6567-425E-9FE3-108FA2E579A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C004D80-2589-402D-9D91-526350C944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769430-7FF9-4EC2-95EB-777D421DD8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C0158C-AB43-4800-B13E-945B07A004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5A0BCE40-D4EA-47CB-91BE-E3BB8A4424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09029DA-592E-42CE-B801-2D51B2BA69E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AE3F232-7446-438A-8598-283D8D8D6B6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9B71A97-3D11-4F1C-AFD6-FB6F17C3B9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8E673B5-0F0B-4ECF-AABE-5937F4F44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83B58F3A-9303-4569-B84A-F446917CD19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E2B462C8-2F8A-420C-8D3C-3ED01FC7DD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3D8C503C-0F9C-45C0-A9CB-352CD70CDBB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55F3887B-1622-4D1C-B889-F0DC9C43D5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6764DEA-EE0F-4070-96E3-F32D16019E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4EFCD2D-EBD6-4B5A-A5FA-9B99F5E591C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FC76E561-852B-4736-BEC1-52FF6E7D34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F479395A-059C-4B30-9E07-9E4669235B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6CD75FA-2037-4011-8306-B6C2DFE047E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BA0F9E36-3B71-4E5C-AC36-C6166D4165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1EC863E-84C4-4CC4-A05F-97C163ADFD1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C154AC71-037B-4FDD-826F-8339919421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8ACF350-4776-4F13-ACEC-5F4B81F09B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FB3451A-DCD8-4760-A7DA-822C30DEBC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CB6B1DF-1FFC-41A5-9829-5E37C8BBC6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9E5BA78-B7B1-48F3-9103-487F2A8B75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D18FA62E-F6AF-4039-87AD-086CD92E1C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ED0C9DA-83D7-44EC-8413-235739EAB7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192C3126-E28F-4D9D-9B3C-64D07FA95C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4EEB2E-1CC0-4AC1-8584-7410498387C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FB200501-EAA5-4EE6-9696-8DBFA41CDE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919ABA7D-E015-4C66-8DA0-2703BC80C8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619AAA-A98B-4D33-AB7E-3966C52E1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96B620A-C589-4642-B182-569FE882C22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A0F2466B-064B-4ECB-A2F3-AC0595CC36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CD31FB31-328A-4F95-83F3-71B43F9AEA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71BDA1C-CCC9-4C98-A4B2-C7925CC962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C4B2A14-194C-4D72-A019-BCFD49E6B4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F1A1D18-D98C-4768-A368-97631F8BC7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878DBA66-715E-421B-8866-142F54961B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4BFDA16-BB0A-4B0E-8937-2E6D0FC91D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9F7DB301-3A10-410B-BEC4-C22B119FDC0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3A468BA-DDFA-4281-BC87-57190349DE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64B963AB-5139-4B4B-843A-7E91A9A350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FC90E78D-226E-46D3-820C-2E4988EEF77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0E935DA-2F57-4DB7-91CD-25AFDBB8F9D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61A9DFFA-0058-4AA7-9DAF-7741D5F7338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DB4F7D9-DFEA-475C-BAA1-466DF8DDF780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52A90089-2A60-47D4-A68C-A5C4DC419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776C7FE-4701-4F29-A992-AD272A5E2C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EAE70D5-B3C3-48CA-B2FA-20B3A00D58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1A03C76-C156-482D-AB39-3B586F81D4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0A113A7-B398-404F-81F7-318DF580CA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65807134-27B0-48E3-9CA5-3328A0D86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513AF608-9137-4A1A-8EE4-8A606C7F207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opLeftCell="D88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93" t="s">
        <v>30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ht="15.75" x14ac:dyDescent="0.25">
      <c r="A2" s="94" t="s">
        <v>29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17" s="2" customFormat="1" ht="15.75" x14ac:dyDescent="0.25">
      <c r="A3" s="94" t="s">
        <v>31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95" t="s">
        <v>26</v>
      </c>
      <c r="B7" s="96"/>
      <c r="C7" s="97"/>
      <c r="D7" s="104" t="s">
        <v>25</v>
      </c>
      <c r="E7" s="96"/>
      <c r="F7" s="96"/>
      <c r="G7" s="97"/>
      <c r="H7" s="107" t="s">
        <v>24</v>
      </c>
      <c r="I7" s="107" t="s">
        <v>23</v>
      </c>
      <c r="J7" s="113" t="s">
        <v>22</v>
      </c>
      <c r="K7" s="115"/>
      <c r="L7" s="113" t="s">
        <v>21</v>
      </c>
      <c r="M7" s="114"/>
      <c r="N7" s="115"/>
      <c r="O7" s="90" t="s">
        <v>20</v>
      </c>
      <c r="P7" s="90" t="s">
        <v>19</v>
      </c>
      <c r="Q7" s="90" t="s">
        <v>18</v>
      </c>
    </row>
    <row r="8" spans="1:17" s="42" customFormat="1" ht="15.75" customHeight="1" x14ac:dyDescent="0.2">
      <c r="A8" s="98"/>
      <c r="B8" s="99"/>
      <c r="C8" s="100"/>
      <c r="D8" s="105"/>
      <c r="E8" s="99"/>
      <c r="F8" s="99"/>
      <c r="G8" s="100"/>
      <c r="H8" s="108"/>
      <c r="I8" s="108"/>
      <c r="J8" s="110" t="s">
        <v>17</v>
      </c>
      <c r="K8" s="110" t="s">
        <v>15</v>
      </c>
      <c r="L8" s="110" t="s">
        <v>16</v>
      </c>
      <c r="M8" s="111" t="s">
        <v>15</v>
      </c>
      <c r="N8" s="111"/>
      <c r="O8" s="91"/>
      <c r="P8" s="91"/>
      <c r="Q8" s="91"/>
    </row>
    <row r="9" spans="1:17" s="42" customFormat="1" ht="15.75" customHeight="1" x14ac:dyDescent="0.2">
      <c r="A9" s="101"/>
      <c r="B9" s="102"/>
      <c r="C9" s="103"/>
      <c r="D9" s="106"/>
      <c r="E9" s="102"/>
      <c r="F9" s="102"/>
      <c r="G9" s="103"/>
      <c r="H9" s="109"/>
      <c r="I9" s="109"/>
      <c r="J9" s="110"/>
      <c r="K9" s="110"/>
      <c r="L9" s="110"/>
      <c r="M9" s="43" t="s">
        <v>14</v>
      </c>
      <c r="N9" s="43" t="s">
        <v>13</v>
      </c>
      <c r="O9" s="92"/>
      <c r="P9" s="92"/>
      <c r="Q9" s="92"/>
    </row>
    <row r="10" spans="1:17" s="33" customFormat="1" ht="13.5" thickBot="1" x14ac:dyDescent="0.25">
      <c r="A10" s="116">
        <v>1</v>
      </c>
      <c r="B10" s="83"/>
      <c r="C10" s="84"/>
      <c r="D10" s="82">
        <v>2</v>
      </c>
      <c r="E10" s="83"/>
      <c r="F10" s="83"/>
      <c r="G10" s="84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5" t="s">
        <v>33</v>
      </c>
      <c r="E12" s="85"/>
      <c r="F12" s="85"/>
      <c r="G12" s="86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85" t="s">
        <v>11</v>
      </c>
      <c r="F13" s="85"/>
      <c r="G13" s="86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5" t="s">
        <v>10</v>
      </c>
      <c r="G14" s="86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5" t="s">
        <v>7</v>
      </c>
      <c r="G21" s="86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5" t="s">
        <v>4</v>
      </c>
      <c r="G27" s="86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5" t="s">
        <v>3</v>
      </c>
      <c r="G29" s="86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5" t="s">
        <v>48</v>
      </c>
      <c r="G36" s="86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85" t="s">
        <v>2</v>
      </c>
      <c r="G38" s="86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85" t="s">
        <v>1</v>
      </c>
      <c r="G42" s="86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5"/>
      <c r="G47" s="8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5" t="s">
        <v>57</v>
      </c>
      <c r="F48" s="85"/>
      <c r="G48" s="86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85" t="s">
        <v>58</v>
      </c>
      <c r="G49" s="86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8" t="s">
        <v>65</v>
      </c>
      <c r="F56" s="88"/>
      <c r="G56" s="89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88" t="s">
        <v>66</v>
      </c>
      <c r="G57" s="89"/>
      <c r="H57" s="19">
        <f>SUM(H58:H60)</f>
        <v>56778000</v>
      </c>
      <c r="I57" s="60">
        <f t="shared" si="11"/>
        <v>0.69480587822631001</v>
      </c>
      <c r="J57" s="60">
        <f t="shared" ref="J57:J60" si="17">K57</f>
        <v>1.6361971186022757</v>
      </c>
      <c r="K57" s="60">
        <f t="shared" si="16"/>
        <v>1.6361971186022757</v>
      </c>
      <c r="L57" s="60">
        <f t="shared" si="12"/>
        <v>1.1368393759418121E-2</v>
      </c>
      <c r="M57" s="19">
        <f>SUM(M58:M60)</f>
        <v>929000</v>
      </c>
      <c r="N57" s="60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85" t="s">
        <v>70</v>
      </c>
      <c r="G61" s="86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7" t="s">
        <v>80</v>
      </c>
      <c r="E72" s="88"/>
      <c r="F72" s="88"/>
      <c r="G72" s="89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88" t="s">
        <v>81</v>
      </c>
      <c r="F73" s="88"/>
      <c r="G73" s="89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62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5" t="s">
        <v>82</v>
      </c>
      <c r="G74" s="86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7" t="s">
        <v>89</v>
      </c>
      <c r="E81" s="88"/>
      <c r="F81" s="88"/>
      <c r="G81" s="89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5" t="s">
        <v>90</v>
      </c>
      <c r="F82" s="85"/>
      <c r="G82" s="86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85" t="s">
        <v>91</v>
      </c>
      <c r="G83" s="86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88" t="s">
        <v>96</v>
      </c>
      <c r="G88" s="89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5"/>
      <c r="F90" s="85"/>
      <c r="G90" s="8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5"/>
      <c r="F91" s="85"/>
      <c r="G91" s="8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85"/>
      <c r="G92" s="86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112" t="s">
        <v>0</v>
      </c>
      <c r="B95" s="112"/>
      <c r="C95" s="112"/>
      <c r="D95" s="112"/>
      <c r="E95" s="112"/>
      <c r="F95" s="112"/>
      <c r="G95" s="112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3" t="s">
        <v>98</v>
      </c>
    </row>
    <row r="98" spans="13:13" ht="6.75" customHeight="1" x14ac:dyDescent="0.3">
      <c r="M98" s="64"/>
    </row>
    <row r="99" spans="13:13" x14ac:dyDescent="0.3">
      <c r="M99" s="65" t="s">
        <v>99</v>
      </c>
    </row>
    <row r="100" spans="13:13" x14ac:dyDescent="0.3">
      <c r="M100" s="66"/>
    </row>
    <row r="101" spans="13:13" x14ac:dyDescent="0.3">
      <c r="M101" s="64"/>
    </row>
    <row r="102" spans="13:13" x14ac:dyDescent="0.3">
      <c r="M102" s="67"/>
    </row>
    <row r="103" spans="13:13" x14ac:dyDescent="0.3">
      <c r="M103" s="67" t="s">
        <v>100</v>
      </c>
    </row>
    <row r="104" spans="13:13" x14ac:dyDescent="0.3">
      <c r="M104" s="65" t="s">
        <v>101</v>
      </c>
    </row>
  </sheetData>
  <mergeCells count="44"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59E5-419F-4EA0-A5F9-86E499EDD732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93" t="s">
        <v>30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ht="15.75" x14ac:dyDescent="0.25">
      <c r="A2" s="94" t="s">
        <v>29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17" s="2" customFormat="1" ht="15.75" x14ac:dyDescent="0.25">
      <c r="A3" s="94" t="s">
        <v>108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17" s="2" customFormat="1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7" ht="30.75" customHeight="1" x14ac:dyDescent="0.3">
      <c r="A5" s="117" t="s">
        <v>28</v>
      </c>
      <c r="B5" s="117"/>
      <c r="C5" s="117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95" t="s">
        <v>26</v>
      </c>
      <c r="B7" s="96"/>
      <c r="C7" s="97"/>
      <c r="D7" s="104" t="s">
        <v>25</v>
      </c>
      <c r="E7" s="96"/>
      <c r="F7" s="96"/>
      <c r="G7" s="97"/>
      <c r="H7" s="107" t="s">
        <v>24</v>
      </c>
      <c r="I7" s="107" t="s">
        <v>23</v>
      </c>
      <c r="J7" s="113" t="s">
        <v>22</v>
      </c>
      <c r="K7" s="115"/>
      <c r="L7" s="113" t="s">
        <v>21</v>
      </c>
      <c r="M7" s="114"/>
      <c r="N7" s="115"/>
      <c r="O7" s="90" t="s">
        <v>20</v>
      </c>
      <c r="P7" s="90" t="s">
        <v>19</v>
      </c>
      <c r="Q7" s="90" t="s">
        <v>18</v>
      </c>
    </row>
    <row r="8" spans="1:17" s="42" customFormat="1" ht="15.75" customHeight="1" x14ac:dyDescent="0.2">
      <c r="A8" s="98"/>
      <c r="B8" s="99"/>
      <c r="C8" s="100"/>
      <c r="D8" s="105"/>
      <c r="E8" s="99"/>
      <c r="F8" s="99"/>
      <c r="G8" s="100"/>
      <c r="H8" s="108"/>
      <c r="I8" s="108"/>
      <c r="J8" s="110" t="s">
        <v>17</v>
      </c>
      <c r="K8" s="110" t="s">
        <v>15</v>
      </c>
      <c r="L8" s="110" t="s">
        <v>16</v>
      </c>
      <c r="M8" s="111" t="s">
        <v>15</v>
      </c>
      <c r="N8" s="111"/>
      <c r="O8" s="91"/>
      <c r="P8" s="91"/>
      <c r="Q8" s="91"/>
    </row>
    <row r="9" spans="1:17" s="42" customFormat="1" ht="15.75" customHeight="1" x14ac:dyDescent="0.2">
      <c r="A9" s="101"/>
      <c r="B9" s="102"/>
      <c r="C9" s="103"/>
      <c r="D9" s="106"/>
      <c r="E9" s="102"/>
      <c r="F9" s="102"/>
      <c r="G9" s="103"/>
      <c r="H9" s="109"/>
      <c r="I9" s="109"/>
      <c r="J9" s="110"/>
      <c r="K9" s="110"/>
      <c r="L9" s="110"/>
      <c r="M9" s="58" t="s">
        <v>14</v>
      </c>
      <c r="N9" s="58" t="s">
        <v>13</v>
      </c>
      <c r="O9" s="92"/>
      <c r="P9" s="92"/>
      <c r="Q9" s="92"/>
    </row>
    <row r="10" spans="1:17" s="33" customFormat="1" ht="13.5" thickBot="1" x14ac:dyDescent="0.25">
      <c r="A10" s="116">
        <v>1</v>
      </c>
      <c r="B10" s="83"/>
      <c r="C10" s="84"/>
      <c r="D10" s="82">
        <v>2</v>
      </c>
      <c r="E10" s="83"/>
      <c r="F10" s="83"/>
      <c r="G10" s="84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5" t="s">
        <v>33</v>
      </c>
      <c r="E12" s="85"/>
      <c r="F12" s="85"/>
      <c r="G12" s="86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42.099056510437762</v>
      </c>
      <c r="K12" s="25">
        <f t="shared" ref="K12:K75" si="1">M12/H12*100</f>
        <v>27.592879018046435</v>
      </c>
      <c r="L12" s="25">
        <f t="shared" ref="L12:L46" si="2">J12*H12/$H$92</f>
        <v>42.099056510437762</v>
      </c>
      <c r="M12" s="32">
        <f>M13+M48+M73+M82+M56</f>
        <v>2220953012</v>
      </c>
      <c r="N12" s="25">
        <f t="shared" ref="N12:N46" si="3">M12/$H$92*100</f>
        <v>27.592879018046435</v>
      </c>
      <c r="O12" s="32">
        <f>O13+O48+O73+O82+O56</f>
        <v>5828054888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85" t="s">
        <v>11</v>
      </c>
      <c r="F13" s="85"/>
      <c r="G13" s="86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50.699138330383349</v>
      </c>
      <c r="K13" s="25">
        <f t="shared" si="1"/>
        <v>27.042156501133146</v>
      </c>
      <c r="L13" s="25">
        <f t="shared" si="2"/>
        <v>33.50023626328656</v>
      </c>
      <c r="M13" s="32">
        <f>M14+M21+M27+M29+M36+M38+M42+M47</f>
        <v>1438238689</v>
      </c>
      <c r="N13" s="25">
        <f t="shared" si="3"/>
        <v>17.868521274528753</v>
      </c>
      <c r="O13" s="32">
        <f>O14+O21+O27+O29+O36+O38+O42</f>
        <v>3880267211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5" t="s">
        <v>10</v>
      </c>
      <c r="G14" s="86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29.67581047381546</v>
      </c>
      <c r="K14" s="25">
        <f t="shared" si="1"/>
        <v>39.567747298420613</v>
      </c>
      <c r="L14" s="25">
        <f t="shared" si="2"/>
        <v>0.11088323071468224</v>
      </c>
      <c r="M14" s="32">
        <f>SUM(M15:M20)</f>
        <v>11900000</v>
      </c>
      <c r="N14" s="25">
        <f t="shared" si="3"/>
        <v>0.14784430761957634</v>
      </c>
      <c r="O14" s="32">
        <f>SUM(O15:O20)</f>
        <v>18175000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52.840909090909093</v>
      </c>
      <c r="K15" s="12">
        <f t="shared" si="1"/>
        <v>52.840909090909093</v>
      </c>
      <c r="L15" s="12">
        <f t="shared" si="2"/>
        <v>5.7771094994204193E-2</v>
      </c>
      <c r="M15" s="11">
        <v>4650000</v>
      </c>
      <c r="N15" s="12">
        <f t="shared" si="3"/>
        <v>5.7771094994204193E-2</v>
      </c>
      <c r="O15" s="11">
        <f>H15-M15</f>
        <v>4150000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14.647887323943662</v>
      </c>
      <c r="K20" s="12">
        <f t="shared" si="1"/>
        <v>14.647887323943662</v>
      </c>
      <c r="L20" s="12">
        <f t="shared" si="2"/>
        <v>1.6151058815583968E-2</v>
      </c>
      <c r="M20" s="11">
        <v>1300000</v>
      </c>
      <c r="N20" s="12">
        <f t="shared" si="3"/>
        <v>1.6151058815583968E-2</v>
      </c>
      <c r="O20" s="11">
        <f>H20-M20</f>
        <v>7575000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5" t="s">
        <v>7</v>
      </c>
      <c r="G21" s="86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94.705717222775633</v>
      </c>
      <c r="K21" s="20">
        <f t="shared" si="1"/>
        <v>38.198937184044929</v>
      </c>
      <c r="L21" s="25">
        <f t="shared" si="2"/>
        <v>27.150275456315555</v>
      </c>
      <c r="M21" s="19">
        <f>SUM(M22:M26)</f>
        <v>881437810</v>
      </c>
      <c r="N21" s="25">
        <f t="shared" si="3"/>
        <v>10.950887624299636</v>
      </c>
      <c r="O21" s="19">
        <f>SUM(O22:O26)</f>
        <v>1426055212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57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38.195918109010933</v>
      </c>
      <c r="L22" s="12">
        <f t="shared" si="2"/>
        <v>27.081757695263288</v>
      </c>
      <c r="M22" s="13">
        <v>874303810</v>
      </c>
      <c r="N22" s="12">
        <f t="shared" si="3"/>
        <v>10.862255583076269</v>
      </c>
      <c r="O22" s="11">
        <f>H22-M22</f>
        <v>1414694212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47.582697201017808</v>
      </c>
      <c r="K23" s="12">
        <f t="shared" si="1"/>
        <v>47.582697201017808</v>
      </c>
      <c r="L23" s="12">
        <f t="shared" si="2"/>
        <v>3.4849015367471564E-2</v>
      </c>
      <c r="M23" s="11">
        <v>2805000</v>
      </c>
      <c r="N23" s="12">
        <f t="shared" si="3"/>
        <v>3.4849015367471557E-2</v>
      </c>
      <c r="O23" s="11">
        <f>H23-M23</f>
        <v>3090000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67.75</v>
      </c>
      <c r="K26" s="12">
        <f t="shared" si="1"/>
        <v>67.75</v>
      </c>
      <c r="L26" s="12">
        <f t="shared" si="2"/>
        <v>3.366874568479427E-2</v>
      </c>
      <c r="M26" s="11">
        <v>2710000</v>
      </c>
      <c r="N26" s="12">
        <f t="shared" si="3"/>
        <v>3.3668745684794277E-2</v>
      </c>
      <c r="O26" s="11">
        <f>H26-M26</f>
        <v>1290000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5" t="s">
        <v>4</v>
      </c>
      <c r="G27" s="8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5" t="s">
        <v>3</v>
      </c>
      <c r="G29" s="86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16.9493737837252</v>
      </c>
      <c r="K29" s="20">
        <f t="shared" si="1"/>
        <v>16.9493737837252</v>
      </c>
      <c r="L29" s="25">
        <f t="shared" si="2"/>
        <v>5.2167105836732999</v>
      </c>
      <c r="M29" s="19">
        <f>SUM(M30:M35)</f>
        <v>419893447</v>
      </c>
      <c r="N29" s="25">
        <f t="shared" si="3"/>
        <v>5.216710583673299</v>
      </c>
      <c r="O29" s="19">
        <f>SUM(O30:O35)</f>
        <v>2057445553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11.716467839367805</v>
      </c>
      <c r="K30" s="12">
        <f t="shared" si="1"/>
        <v>11.716467839367805</v>
      </c>
      <c r="L30" s="12">
        <f t="shared" si="2"/>
        <v>2.835231047543139</v>
      </c>
      <c r="M30" s="11">
        <v>228207971</v>
      </c>
      <c r="N30" s="12">
        <f t="shared" si="3"/>
        <v>2.8352310475431386</v>
      </c>
      <c r="O30" s="11">
        <f>H30-M30</f>
        <v>1719546029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46.444703725310447</v>
      </c>
      <c r="K32" s="12">
        <f t="shared" si="1"/>
        <v>46.444703725310447</v>
      </c>
      <c r="L32" s="12">
        <f t="shared" si="2"/>
        <v>1.3847420872825833</v>
      </c>
      <c r="M32" s="11">
        <v>111458000</v>
      </c>
      <c r="N32" s="12">
        <f t="shared" si="3"/>
        <v>1.3847420872825831</v>
      </c>
      <c r="O32" s="11">
        <f t="shared" si="8"/>
        <v>128522000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30.133737999999997</v>
      </c>
      <c r="K35" s="12">
        <f t="shared" si="1"/>
        <v>30.133737999999997</v>
      </c>
      <c r="L35" s="12">
        <f t="shared" si="2"/>
        <v>0.74875657657138084</v>
      </c>
      <c r="M35" s="11">
        <v>60267476</v>
      </c>
      <c r="N35" s="12">
        <f t="shared" si="3"/>
        <v>0.74875657657138095</v>
      </c>
      <c r="O35" s="11">
        <f t="shared" si="8"/>
        <v>139732524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5" t="s">
        <v>48</v>
      </c>
      <c r="G36" s="86"/>
      <c r="H36" s="19">
        <f>SUM(H37)</f>
        <v>23308000</v>
      </c>
      <c r="I36" s="20">
        <f t="shared" si="0"/>
        <v>0.28957606067202396</v>
      </c>
      <c r="J36" s="20">
        <f>SUM(J37)</f>
        <v>98.721469023511247</v>
      </c>
      <c r="K36" s="20">
        <f t="shared" si="1"/>
        <v>98.721469023511247</v>
      </c>
      <c r="L36" s="20">
        <f t="shared" si="2"/>
        <v>0.28587374103583624</v>
      </c>
      <c r="M36" s="19">
        <f>SUM(M37)</f>
        <v>23010000</v>
      </c>
      <c r="N36" s="20">
        <f t="shared" si="3"/>
        <v>0.28587374103583624</v>
      </c>
      <c r="O36" s="19">
        <f>SUM(O37)</f>
        <v>298000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98.721469023511247</v>
      </c>
      <c r="K37" s="12">
        <f t="shared" si="1"/>
        <v>98.721469023511247</v>
      </c>
      <c r="L37" s="12">
        <f t="shared" si="2"/>
        <v>0.28587374103583624</v>
      </c>
      <c r="M37" s="11">
        <v>23010000</v>
      </c>
      <c r="N37" s="12">
        <f t="shared" si="3"/>
        <v>0.28587374103583624</v>
      </c>
      <c r="O37" s="11">
        <f>H37-M37</f>
        <v>298000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85" t="s">
        <v>2</v>
      </c>
      <c r="G38" s="86"/>
      <c r="H38" s="26">
        <f>SUM(H39:H41)</f>
        <v>231417161</v>
      </c>
      <c r="I38" s="25">
        <f t="shared" si="0"/>
        <v>2.8751016755742032</v>
      </c>
      <c r="J38" s="25">
        <f>(J39*H39+J41*H41)/H38</f>
        <v>19.206181515639628</v>
      </c>
      <c r="K38" s="27">
        <f t="shared" si="1"/>
        <v>25.532865300339591</v>
      </c>
      <c r="L38" s="25">
        <f t="shared" si="2"/>
        <v>0.55219724656997793</v>
      </c>
      <c r="M38" s="26">
        <f>SUM(M39:M41)</f>
        <v>59087432</v>
      </c>
      <c r="N38" s="25">
        <f t="shared" si="3"/>
        <v>0.73409583807216794</v>
      </c>
      <c r="O38" s="26">
        <f>SUM(O39:O41)</f>
        <v>172329729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27.1579046586705</v>
      </c>
      <c r="K39" s="12">
        <f t="shared" si="1"/>
        <v>27.1579046586705</v>
      </c>
      <c r="L39" s="12">
        <f t="shared" si="2"/>
        <v>5.7274139338340073E-2</v>
      </c>
      <c r="M39" s="11">
        <v>4610000</v>
      </c>
      <c r="N39" s="12">
        <f t="shared" si="3"/>
        <v>5.7274139338340073E-2</v>
      </c>
      <c r="O39" s="11">
        <f>H39-M39</f>
        <v>12364800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24.225109551904435</v>
      </c>
      <c r="K41" s="12">
        <f t="shared" si="1"/>
        <v>24.225109551904435</v>
      </c>
      <c r="L41" s="12">
        <f t="shared" si="2"/>
        <v>0.49492310723163785</v>
      </c>
      <c r="M41" s="11">
        <v>39836400</v>
      </c>
      <c r="N41" s="12">
        <f t="shared" si="3"/>
        <v>0.49492310723163785</v>
      </c>
      <c r="O41" s="11">
        <f>H41-M41</f>
        <v>124606200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85" t="s">
        <v>1</v>
      </c>
      <c r="G42" s="86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17.241676026400167</v>
      </c>
      <c r="L42" s="25">
        <f t="shared" si="2"/>
        <v>0.18429600497720969</v>
      </c>
      <c r="M42" s="26">
        <f>SUM(M43:M46)</f>
        <v>42910000</v>
      </c>
      <c r="N42" s="25">
        <f t="shared" si="3"/>
        <v>0.53310917982823691</v>
      </c>
      <c r="O42" s="26">
        <f>SUM(O43:O46)</f>
        <v>205963717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11.328158160329751</v>
      </c>
      <c r="K44" s="12">
        <f t="shared" si="1"/>
        <v>11.328158160329751</v>
      </c>
      <c r="L44" s="12">
        <f t="shared" si="2"/>
        <v>0.14921093567320265</v>
      </c>
      <c r="M44" s="11">
        <v>12010000</v>
      </c>
      <c r="N44" s="12">
        <f t="shared" si="3"/>
        <v>0.14921093567320268</v>
      </c>
      <c r="O44" s="11">
        <f>H44-M44</f>
        <v>94009000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5"/>
      <c r="G47" s="8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5" t="s">
        <v>57</v>
      </c>
      <c r="F48" s="85"/>
      <c r="G48" s="86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47.359438245028265</v>
      </c>
      <c r="K48" s="20">
        <f t="shared" si="1"/>
        <v>40.366788016379438</v>
      </c>
      <c r="L48" s="20">
        <f t="shared" ref="L48:L57" si="12">J48*H48/$H$92</f>
        <v>7.4330591848468677</v>
      </c>
      <c r="M48" s="19">
        <f>M49</f>
        <v>509950000</v>
      </c>
      <c r="N48" s="20">
        <f t="shared" ref="N48:N71" si="13">M48/$H$92*100</f>
        <v>6.3355634176977258</v>
      </c>
      <c r="O48" s="19">
        <f>H48-M48</f>
        <v>753341000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85" t="s">
        <v>58</v>
      </c>
      <c r="G49" s="86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40.366788016379438</v>
      </c>
      <c r="K49" s="20">
        <f t="shared" si="1"/>
        <v>40.366788016379438</v>
      </c>
      <c r="L49" s="25">
        <f t="shared" si="12"/>
        <v>6.3355634176977267</v>
      </c>
      <c r="M49" s="19">
        <f>SUM(M50:M55)</f>
        <v>509950000</v>
      </c>
      <c r="N49" s="25">
        <f t="shared" si="13"/>
        <v>6.3355634176977258</v>
      </c>
      <c r="O49" s="19">
        <f>SUM(O50:O55)</f>
        <v>753341000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37.815561959654183</v>
      </c>
      <c r="K52" s="12">
        <f t="shared" si="1"/>
        <v>37.815561959654183</v>
      </c>
      <c r="L52" s="12">
        <f t="shared" si="12"/>
        <v>4.0756575726556319</v>
      </c>
      <c r="M52" s="11">
        <v>328050000</v>
      </c>
      <c r="N52" s="12">
        <f t="shared" si="13"/>
        <v>4.075657572655631</v>
      </c>
      <c r="O52" s="11">
        <f t="shared" si="15"/>
        <v>539450000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51.637520306890003</v>
      </c>
      <c r="K53" s="12">
        <f t="shared" si="1"/>
        <v>51.637520306890003</v>
      </c>
      <c r="L53" s="12">
        <f t="shared" si="12"/>
        <v>1.8797347683060415</v>
      </c>
      <c r="M53" s="11">
        <v>151300000</v>
      </c>
      <c r="N53" s="12">
        <f t="shared" si="13"/>
        <v>1.8797347683060417</v>
      </c>
      <c r="O53" s="11">
        <f t="shared" si="15"/>
        <v>141704000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8" t="s">
        <v>65</v>
      </c>
      <c r="F56" s="88"/>
      <c r="G56" s="89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15.486597433477801</v>
      </c>
      <c r="L56" s="25">
        <f t="shared" si="12"/>
        <v>0.20311820044306331</v>
      </c>
      <c r="M56" s="19">
        <f>M57+M61</f>
        <v>98007923</v>
      </c>
      <c r="N56" s="25">
        <f t="shared" si="13"/>
        <v>1.2176397913586343</v>
      </c>
      <c r="O56" s="19">
        <f>O57+O61</f>
        <v>534848477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88" t="s">
        <v>66</v>
      </c>
      <c r="G57" s="89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15.215400331114164</v>
      </c>
      <c r="K57" s="60">
        <f t="shared" si="1"/>
        <v>15.215400331114164</v>
      </c>
      <c r="L57" s="60">
        <f t="shared" si="12"/>
        <v>0.10732999777525377</v>
      </c>
      <c r="M57" s="19">
        <f>SUM(M58:M60)</f>
        <v>8639000</v>
      </c>
      <c r="N57" s="60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85" t="s">
        <v>70</v>
      </c>
      <c r="G61" s="86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12.496306231929543</v>
      </c>
      <c r="K61" s="20">
        <f t="shared" si="1"/>
        <v>15.513326484728468</v>
      </c>
      <c r="L61" s="25">
        <f t="shared" si="18"/>
        <v>0.89437756670607815</v>
      </c>
      <c r="M61" s="19">
        <f>SUM(M62:M71)</f>
        <v>89368923</v>
      </c>
      <c r="N61" s="25">
        <f t="shared" si="13"/>
        <v>1.1103097935833806</v>
      </c>
      <c r="O61" s="19">
        <f>SUM(O62:O71)</f>
        <v>486709477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20.865758754863815</v>
      </c>
      <c r="K63" s="12">
        <f t="shared" si="1"/>
        <v>20.865758754863815</v>
      </c>
      <c r="L63" s="12">
        <f t="shared" si="18"/>
        <v>4.7968644682284393E-2</v>
      </c>
      <c r="M63" s="11">
        <v>3861000</v>
      </c>
      <c r="N63" s="12">
        <f t="shared" si="13"/>
        <v>4.7968644682284386E-2</v>
      </c>
      <c r="O63" s="11">
        <f t="shared" si="20"/>
        <v>14643000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29.917857626506567</v>
      </c>
      <c r="K65" s="12">
        <f t="shared" si="1"/>
        <v>29.917857626506567</v>
      </c>
      <c r="L65" s="12">
        <f t="shared" si="18"/>
        <v>0.57639303596658165</v>
      </c>
      <c r="M65" s="11">
        <v>46393921</v>
      </c>
      <c r="N65" s="12">
        <f t="shared" si="13"/>
        <v>0.57639303596658165</v>
      </c>
      <c r="O65" s="11">
        <f t="shared" si="20"/>
        <v>108677079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32.378763152403941</v>
      </c>
      <c r="K69" s="12">
        <f t="shared" si="1"/>
        <v>32.378763152403941</v>
      </c>
      <c r="L69" s="12">
        <f t="shared" si="18"/>
        <v>0.21593222687730246</v>
      </c>
      <c r="M69" s="11">
        <v>17380402</v>
      </c>
      <c r="N69" s="12">
        <f t="shared" si="13"/>
        <v>0.21593222687730246</v>
      </c>
      <c r="O69" s="11">
        <f t="shared" si="20"/>
        <v>36297998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20.535121497809055</v>
      </c>
      <c r="K71" s="12">
        <f t="shared" si="1"/>
        <v>20.535121497809055</v>
      </c>
      <c r="L71" s="12">
        <f t="shared" si="18"/>
        <v>7.685419217938648E-2</v>
      </c>
      <c r="M71" s="11">
        <v>6186000</v>
      </c>
      <c r="N71" s="12">
        <f t="shared" si="13"/>
        <v>7.685419217938648E-2</v>
      </c>
      <c r="O71" s="11">
        <f t="shared" si="20"/>
        <v>23938000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7" t="s">
        <v>80</v>
      </c>
      <c r="E72" s="88"/>
      <c r="F72" s="88"/>
      <c r="G72" s="89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88" t="s">
        <v>81</v>
      </c>
      <c r="F73" s="88"/>
      <c r="G73" s="89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11.535866788854875</v>
      </c>
      <c r="K73" s="20">
        <f t="shared" ref="K73" si="22">M73/H73*100</f>
        <v>15.01267377698052</v>
      </c>
      <c r="L73" s="25">
        <f t="shared" ref="L73:L89" si="23">J73*H73/$H$92</f>
        <v>0.29401884423544922</v>
      </c>
      <c r="M73" s="19">
        <f>M74</f>
        <v>30798200</v>
      </c>
      <c r="N73" s="25">
        <f t="shared" ref="N73:N89" si="24">M73/$H$92*100</f>
        <v>0.38263349201086011</v>
      </c>
      <c r="O73" s="62">
        <f>O74</f>
        <v>174349800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5" t="s">
        <v>82</v>
      </c>
      <c r="G74" s="86"/>
      <c r="H74" s="19">
        <f>SUM(H75:H80)</f>
        <v>205148000</v>
      </c>
      <c r="I74" s="12">
        <f t="shared" si="21"/>
        <v>2.5487364722303232</v>
      </c>
      <c r="J74" s="12">
        <f>K74</f>
        <v>15.01267377698052</v>
      </c>
      <c r="K74" s="12">
        <f t="shared" si="1"/>
        <v>15.01267377698052</v>
      </c>
      <c r="L74" s="12">
        <f t="shared" si="23"/>
        <v>0.38263349201086011</v>
      </c>
      <c r="M74" s="19">
        <f>SUM(M75:M80)</f>
        <v>30798200</v>
      </c>
      <c r="N74" s="12">
        <f t="shared" si="24"/>
        <v>0.38263349201086011</v>
      </c>
      <c r="O74" s="32">
        <f>H74-M74</f>
        <v>174349800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57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34.505001020616454</v>
      </c>
      <c r="K75" s="12">
        <f t="shared" si="1"/>
        <v>34.505001020616454</v>
      </c>
      <c r="L75" s="12">
        <f t="shared" si="23"/>
        <v>0.29401884423544922</v>
      </c>
      <c r="M75" s="11">
        <v>23665600</v>
      </c>
      <c r="N75" s="12">
        <f t="shared" si="24"/>
        <v>0.29401884423544916</v>
      </c>
      <c r="O75" s="11">
        <f t="shared" ref="O75:O79" si="26">H75-M75</f>
        <v>44920400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57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57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14.723424723424724</v>
      </c>
      <c r="K77" s="12">
        <f t="shared" si="27"/>
        <v>14.723424723424724</v>
      </c>
      <c r="L77" s="12">
        <f t="shared" si="23"/>
        <v>6.0847250504003109E-2</v>
      </c>
      <c r="M77" s="11">
        <v>4897600</v>
      </c>
      <c r="N77" s="12">
        <f t="shared" si="24"/>
        <v>6.0847250504003102E-2</v>
      </c>
      <c r="O77" s="11">
        <f t="shared" si="26"/>
        <v>28366400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57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57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0</v>
      </c>
      <c r="K79" s="12">
        <f t="shared" si="27"/>
        <v>0</v>
      </c>
      <c r="L79" s="12">
        <f t="shared" si="23"/>
        <v>0</v>
      </c>
      <c r="M79" s="11">
        <v>0</v>
      </c>
      <c r="N79" s="12">
        <f t="shared" si="24"/>
        <v>0</v>
      </c>
      <c r="O79" s="11">
        <f t="shared" si="26"/>
        <v>58382000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7" t="s">
        <v>89</v>
      </c>
      <c r="E81" s="88"/>
      <c r="F81" s="88"/>
      <c r="G81" s="89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5" t="s">
        <v>90</v>
      </c>
      <c r="F82" s="85"/>
      <c r="G82" s="86"/>
      <c r="H82" s="19">
        <f>H83+H88</f>
        <v>629206600</v>
      </c>
      <c r="I82" s="20">
        <f t="shared" si="21"/>
        <v>7.8171944644258584</v>
      </c>
      <c r="J82" s="20">
        <f>(J83*H83)/H82</f>
        <v>14.912780635168163</v>
      </c>
      <c r="K82" s="20">
        <f t="shared" si="27"/>
        <v>22.879321354861819</v>
      </c>
      <c r="L82" s="20">
        <f t="shared" si="23"/>
        <v>1.1657610623043368</v>
      </c>
      <c r="M82" s="19">
        <f>M83</f>
        <v>143958200</v>
      </c>
      <c r="N82" s="20">
        <f t="shared" si="24"/>
        <v>1.7885210424504614</v>
      </c>
      <c r="O82" s="19">
        <f>H82-M82</f>
        <v>485248400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85" t="s">
        <v>91</v>
      </c>
      <c r="G83" s="86"/>
      <c r="H83" s="19">
        <f>SUM(H84:H87)</f>
        <v>477220600</v>
      </c>
      <c r="I83" s="20">
        <f t="shared" si="21"/>
        <v>5.9289369066217468</v>
      </c>
      <c r="J83" s="20">
        <f>(J87*H87)/H83</f>
        <v>19.6622274897605</v>
      </c>
      <c r="K83" s="20">
        <f t="shared" si="27"/>
        <v>30.165965174177312</v>
      </c>
      <c r="L83" s="20">
        <f t="shared" si="23"/>
        <v>1.1657610623043368</v>
      </c>
      <c r="M83" s="19">
        <f>SUM(M84:M89)</f>
        <v>143958200</v>
      </c>
      <c r="N83" s="20">
        <f t="shared" si="24"/>
        <v>1.7885210424504614</v>
      </c>
      <c r="O83" s="19">
        <f>H83-M83</f>
        <v>333262400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57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57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13.393972194673553</v>
      </c>
      <c r="K85" s="12">
        <f t="shared" si="27"/>
        <v>13.393972194673553</v>
      </c>
      <c r="L85" s="12">
        <f t="shared" si="23"/>
        <v>0.41292915118147666</v>
      </c>
      <c r="M85" s="11">
        <v>33236700</v>
      </c>
      <c r="N85" s="12">
        <f t="shared" si="24"/>
        <v>0.41292915118147672</v>
      </c>
      <c r="O85" s="11">
        <f t="shared" si="29"/>
        <v>214910000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57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13.399268572648888</v>
      </c>
      <c r="K86" s="12">
        <f t="shared" si="27"/>
        <v>13.399268572648888</v>
      </c>
      <c r="L86" s="12">
        <f t="shared" si="23"/>
        <v>0.12472344573049804</v>
      </c>
      <c r="M86" s="11">
        <v>10039000</v>
      </c>
      <c r="N86" s="12">
        <f t="shared" si="24"/>
        <v>0.12472344573049804</v>
      </c>
      <c r="O86" s="11">
        <f t="shared" si="29"/>
        <v>64883000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67.379485607065376</v>
      </c>
      <c r="K87" s="12">
        <f t="shared" si="27"/>
        <v>67.379485607065376</v>
      </c>
      <c r="L87" s="12">
        <f t="shared" si="23"/>
        <v>1.1657610623043368</v>
      </c>
      <c r="M87" s="11">
        <v>93832200</v>
      </c>
      <c r="N87" s="12">
        <f t="shared" si="24"/>
        <v>1.1657610623043368</v>
      </c>
      <c r="O87" s="11">
        <f>H87-M87</f>
        <v>45427100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57"/>
      <c r="F88" s="88" t="s">
        <v>96</v>
      </c>
      <c r="G88" s="89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</v>
      </c>
      <c r="L88" s="20">
        <f t="shared" si="23"/>
        <v>0</v>
      </c>
      <c r="M88" s="19">
        <f>SUM(M90)</f>
        <v>0</v>
      </c>
      <c r="N88" s="20">
        <f t="shared" si="24"/>
        <v>0</v>
      </c>
      <c r="O88" s="19">
        <f>SUM(O90)</f>
        <v>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5"/>
      <c r="F90" s="85"/>
      <c r="G90" s="8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5"/>
      <c r="F91" s="85"/>
      <c r="G91" s="8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12" t="s">
        <v>0</v>
      </c>
      <c r="B92" s="112"/>
      <c r="C92" s="112"/>
      <c r="D92" s="112"/>
      <c r="E92" s="112"/>
      <c r="F92" s="112"/>
      <c r="G92" s="112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42.099056510437762</v>
      </c>
      <c r="K92" s="9">
        <f>M92/H92*100</f>
        <v>27.592879018046435</v>
      </c>
      <c r="L92" s="8">
        <f>L13+L48+L82+L88+L90+L91</f>
        <v>42.099056510437762</v>
      </c>
      <c r="M92" s="7">
        <f>M13+M48+M73+M82+M56</f>
        <v>2220953012</v>
      </c>
      <c r="N92" s="8">
        <f>N13+N48+N82+N88+N90+N91</f>
        <v>25.992605734676943</v>
      </c>
      <c r="O92" s="7">
        <f>H92-M92</f>
        <v>5828054888</v>
      </c>
      <c r="P92" s="6"/>
      <c r="Q92" s="6"/>
    </row>
    <row r="94" spans="1:17" x14ac:dyDescent="0.3">
      <c r="M94" s="63" t="s">
        <v>104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A1:Q1"/>
    <mergeCell ref="A2:Q2"/>
    <mergeCell ref="A3:Q3"/>
    <mergeCell ref="A7:C9"/>
    <mergeCell ref="D7:G9"/>
    <mergeCell ref="H7:H9"/>
    <mergeCell ref="I7:I9"/>
    <mergeCell ref="J7:K7"/>
    <mergeCell ref="L7:N7"/>
    <mergeCell ref="O7:O9"/>
    <mergeCell ref="A5:C5"/>
    <mergeCell ref="F21:G21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C897-2C27-4C9C-B407-1E96C2E2CB58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93" t="s">
        <v>30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ht="15.75" x14ac:dyDescent="0.25">
      <c r="A2" s="94" t="s">
        <v>29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17" s="2" customFormat="1" ht="15.75" x14ac:dyDescent="0.25">
      <c r="A3" s="94" t="s">
        <v>109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17" s="2" customFormat="1" ht="15.75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</row>
    <row r="5" spans="1:17" ht="30.75" customHeight="1" x14ac:dyDescent="0.3">
      <c r="A5" s="117" t="s">
        <v>28</v>
      </c>
      <c r="B5" s="117"/>
      <c r="C5" s="117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95" t="s">
        <v>26</v>
      </c>
      <c r="B7" s="96"/>
      <c r="C7" s="97"/>
      <c r="D7" s="104" t="s">
        <v>25</v>
      </c>
      <c r="E7" s="96"/>
      <c r="F7" s="96"/>
      <c r="G7" s="97"/>
      <c r="H7" s="107" t="s">
        <v>24</v>
      </c>
      <c r="I7" s="107" t="s">
        <v>23</v>
      </c>
      <c r="J7" s="113" t="s">
        <v>22</v>
      </c>
      <c r="K7" s="115"/>
      <c r="L7" s="113" t="s">
        <v>21</v>
      </c>
      <c r="M7" s="114"/>
      <c r="N7" s="115"/>
      <c r="O7" s="90" t="s">
        <v>20</v>
      </c>
      <c r="P7" s="90" t="s">
        <v>19</v>
      </c>
      <c r="Q7" s="90" t="s">
        <v>18</v>
      </c>
    </row>
    <row r="8" spans="1:17" s="42" customFormat="1" ht="15.75" customHeight="1" x14ac:dyDescent="0.2">
      <c r="A8" s="98"/>
      <c r="B8" s="99"/>
      <c r="C8" s="100"/>
      <c r="D8" s="105"/>
      <c r="E8" s="99"/>
      <c r="F8" s="99"/>
      <c r="G8" s="100"/>
      <c r="H8" s="108"/>
      <c r="I8" s="108"/>
      <c r="J8" s="110" t="s">
        <v>17</v>
      </c>
      <c r="K8" s="110" t="s">
        <v>15</v>
      </c>
      <c r="L8" s="110" t="s">
        <v>16</v>
      </c>
      <c r="M8" s="111" t="s">
        <v>15</v>
      </c>
      <c r="N8" s="111"/>
      <c r="O8" s="91"/>
      <c r="P8" s="91"/>
      <c r="Q8" s="91"/>
    </row>
    <row r="9" spans="1:17" s="42" customFormat="1" ht="15.75" customHeight="1" x14ac:dyDescent="0.2">
      <c r="A9" s="101"/>
      <c r="B9" s="102"/>
      <c r="C9" s="103"/>
      <c r="D9" s="106"/>
      <c r="E9" s="102"/>
      <c r="F9" s="102"/>
      <c r="G9" s="103"/>
      <c r="H9" s="109"/>
      <c r="I9" s="109"/>
      <c r="J9" s="110"/>
      <c r="K9" s="110"/>
      <c r="L9" s="110"/>
      <c r="M9" s="74" t="s">
        <v>14</v>
      </c>
      <c r="N9" s="74" t="s">
        <v>13</v>
      </c>
      <c r="O9" s="92"/>
      <c r="P9" s="92"/>
      <c r="Q9" s="92"/>
    </row>
    <row r="10" spans="1:17" s="33" customFormat="1" ht="13.5" thickBot="1" x14ac:dyDescent="0.25">
      <c r="A10" s="116">
        <v>1</v>
      </c>
      <c r="B10" s="83"/>
      <c r="C10" s="84"/>
      <c r="D10" s="82">
        <v>2</v>
      </c>
      <c r="E10" s="83"/>
      <c r="F10" s="83"/>
      <c r="G10" s="84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5" t="s">
        <v>33</v>
      </c>
      <c r="E12" s="85"/>
      <c r="F12" s="85"/>
      <c r="G12" s="86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44.653648462074436</v>
      </c>
      <c r="K12" s="25">
        <f t="shared" ref="K12:K75" si="1">M12/H12*100</f>
        <v>32.873521108110722</v>
      </c>
      <c r="L12" s="25">
        <f t="shared" ref="L12:L46" si="2">J12*H12/$H$92</f>
        <v>44.653648462074436</v>
      </c>
      <c r="M12" s="75">
        <f>M13+M48+M73+M82+M56</f>
        <v>2645992311</v>
      </c>
      <c r="N12" s="25">
        <f t="shared" ref="N12:N46" si="3">M12/$H$92*100</f>
        <v>32.873521108110722</v>
      </c>
      <c r="O12" s="32">
        <f>O13+O48+O73+O82+O56</f>
        <v>5403015589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85" t="s">
        <v>11</v>
      </c>
      <c r="F13" s="85"/>
      <c r="G13" s="86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51.777292629319071</v>
      </c>
      <c r="K13" s="25">
        <f t="shared" si="1"/>
        <v>31.813456858250362</v>
      </c>
      <c r="L13" s="25">
        <f t="shared" si="2"/>
        <v>34.212643316583154</v>
      </c>
      <c r="M13" s="76">
        <f>M14+M21+M27+M29+M36+M38+M42+M47</f>
        <v>1692000580</v>
      </c>
      <c r="N13" s="25">
        <f t="shared" si="3"/>
        <v>21.021231448909376</v>
      </c>
      <c r="O13" s="32">
        <f>O14+O21+O27+O29+O36+O38+O42</f>
        <v>3626505320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5" t="s">
        <v>10</v>
      </c>
      <c r="G14" s="86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35.993349958437243</v>
      </c>
      <c r="K14" s="25">
        <f t="shared" si="1"/>
        <v>45.885286783042396</v>
      </c>
      <c r="L14" s="25">
        <f t="shared" si="2"/>
        <v>0.13448862436822803</v>
      </c>
      <c r="M14" s="32">
        <f>SUM(M15:M20)</f>
        <v>13800000</v>
      </c>
      <c r="N14" s="25">
        <f t="shared" si="3"/>
        <v>0.17144970127312212</v>
      </c>
      <c r="O14" s="32">
        <f>SUM(O15:O20)</f>
        <v>16275000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65.909090909090907</v>
      </c>
      <c r="K15" s="12">
        <f t="shared" si="1"/>
        <v>65.909090909090907</v>
      </c>
      <c r="L15" s="12">
        <f t="shared" si="2"/>
        <v>7.2058570100297703E-2</v>
      </c>
      <c r="M15" s="11">
        <v>5800000</v>
      </c>
      <c r="N15" s="12">
        <f t="shared" si="3"/>
        <v>7.2058570100297703E-2</v>
      </c>
      <c r="O15" s="11">
        <f>H15-M15</f>
        <v>3000000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23.098591549295776</v>
      </c>
      <c r="K20" s="12">
        <f t="shared" si="1"/>
        <v>23.098591549295776</v>
      </c>
      <c r="L20" s="12">
        <f t="shared" si="2"/>
        <v>2.5468977363036258E-2</v>
      </c>
      <c r="M20" s="11">
        <v>2050000</v>
      </c>
      <c r="N20" s="12">
        <f t="shared" si="3"/>
        <v>2.5468977363036258E-2</v>
      </c>
      <c r="O20" s="11">
        <f>H20-M20</f>
        <v>6825000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5" t="s">
        <v>7</v>
      </c>
      <c r="G21" s="86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94.778523510117893</v>
      </c>
      <c r="K21" s="20">
        <f t="shared" si="1"/>
        <v>46.675244116946239</v>
      </c>
      <c r="L21" s="25">
        <f t="shared" si="2"/>
        <v>27.171147593861846</v>
      </c>
      <c r="M21" s="19">
        <f>SUM(M22:M26)</f>
        <v>1077028001</v>
      </c>
      <c r="N21" s="25">
        <f t="shared" si="3"/>
        <v>13.380878915524482</v>
      </c>
      <c r="O21" s="19">
        <f>SUM(O22:O26)</f>
        <v>1230465021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7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46.667318657910137</v>
      </c>
      <c r="L22" s="12">
        <f t="shared" si="2"/>
        <v>27.081757695263288</v>
      </c>
      <c r="M22" s="13">
        <v>1068214001</v>
      </c>
      <c r="N22" s="12">
        <f t="shared" si="3"/>
        <v>13.271374736754824</v>
      </c>
      <c r="O22" s="11">
        <f>H22-M22</f>
        <v>1220784021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70.992366412213741</v>
      </c>
      <c r="K23" s="12">
        <f t="shared" si="1"/>
        <v>70.992366412213741</v>
      </c>
      <c r="L23" s="12">
        <f t="shared" si="2"/>
        <v>5.1993985494783776E-2</v>
      </c>
      <c r="M23" s="11">
        <v>4185000</v>
      </c>
      <c r="N23" s="12">
        <f t="shared" si="3"/>
        <v>5.1993985494783776E-2</v>
      </c>
      <c r="O23" s="11">
        <f>H23-M23</f>
        <v>1710000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75.25</v>
      </c>
      <c r="K26" s="12">
        <f t="shared" si="1"/>
        <v>75.25</v>
      </c>
      <c r="L26" s="12">
        <f t="shared" si="2"/>
        <v>3.7395913103775186E-2</v>
      </c>
      <c r="M26" s="11">
        <v>3010000</v>
      </c>
      <c r="N26" s="12">
        <f t="shared" si="3"/>
        <v>3.7395913103775186E-2</v>
      </c>
      <c r="O26" s="11">
        <f>H26-M26</f>
        <v>990000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5" t="s">
        <v>4</v>
      </c>
      <c r="G27" s="8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5" t="s">
        <v>3</v>
      </c>
      <c r="G29" s="86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18.857921624775617</v>
      </c>
      <c r="K29" s="20">
        <f t="shared" si="1"/>
        <v>18.857921624775617</v>
      </c>
      <c r="L29" s="25">
        <f t="shared" si="2"/>
        <v>5.8041270775743676</v>
      </c>
      <c r="M29" s="19">
        <f>SUM(M30:M35)</f>
        <v>467174647</v>
      </c>
      <c r="N29" s="25">
        <f t="shared" si="3"/>
        <v>5.8041270775743676</v>
      </c>
      <c r="O29" s="19">
        <f>SUM(O30:O35)</f>
        <v>2010164353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13.09241161871571</v>
      </c>
      <c r="K30" s="12">
        <f t="shared" si="1"/>
        <v>13.09241161871571</v>
      </c>
      <c r="L30" s="12">
        <f t="shared" si="2"/>
        <v>3.1681913369721006</v>
      </c>
      <c r="M30" s="11">
        <v>255007971</v>
      </c>
      <c r="N30" s="12">
        <f t="shared" si="3"/>
        <v>3.1681913369721002</v>
      </c>
      <c r="O30" s="11">
        <f>H30-M30</f>
        <v>1692746029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49.049087423951995</v>
      </c>
      <c r="K32" s="12">
        <f t="shared" si="1"/>
        <v>49.049087423951995</v>
      </c>
      <c r="L32" s="12">
        <f t="shared" si="2"/>
        <v>1.4623914085113521</v>
      </c>
      <c r="M32" s="11">
        <v>117708000</v>
      </c>
      <c r="N32" s="12">
        <f t="shared" si="3"/>
        <v>1.4623914085113521</v>
      </c>
      <c r="O32" s="11">
        <f t="shared" si="8"/>
        <v>122272000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37.249338000000002</v>
      </c>
      <c r="K35" s="12">
        <f t="shared" si="1"/>
        <v>37.249338000000002</v>
      </c>
      <c r="L35" s="12">
        <f t="shared" si="2"/>
        <v>0.92556345981471833</v>
      </c>
      <c r="M35" s="11">
        <v>74498676</v>
      </c>
      <c r="N35" s="12">
        <f t="shared" si="3"/>
        <v>0.92556345981471833</v>
      </c>
      <c r="O35" s="11">
        <f t="shared" si="8"/>
        <v>125501324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5" t="s">
        <v>48</v>
      </c>
      <c r="G36" s="86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85" t="s">
        <v>2</v>
      </c>
      <c r="G38" s="86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28.204447638176671</v>
      </c>
      <c r="L38" s="25">
        <f t="shared" si="2"/>
        <v>0.62900795512947627</v>
      </c>
      <c r="M38" s="26">
        <f>SUM(M39:M41)</f>
        <v>65269932</v>
      </c>
      <c r="N38" s="25">
        <f t="shared" si="3"/>
        <v>0.81090654663166628</v>
      </c>
      <c r="O38" s="26">
        <f>SUM(O39:O41)</f>
        <v>166147229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85" t="s">
        <v>1</v>
      </c>
      <c r="G42" s="86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18.250219648545691</v>
      </c>
      <c r="L42" s="25">
        <f t="shared" si="2"/>
        <v>0.18429600497720969</v>
      </c>
      <c r="M42" s="26">
        <f>SUM(M43:M46)</f>
        <v>45420000</v>
      </c>
      <c r="N42" s="25">
        <f t="shared" si="3"/>
        <v>0.5642931472337106</v>
      </c>
      <c r="O42" s="26">
        <f>SUM(O43:O46)</f>
        <v>203453717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13.695658325394506</v>
      </c>
      <c r="K44" s="12">
        <f t="shared" si="1"/>
        <v>13.695658325394506</v>
      </c>
      <c r="L44" s="12">
        <f t="shared" si="2"/>
        <v>0.18039490307867634</v>
      </c>
      <c r="M44" s="11">
        <v>14520000</v>
      </c>
      <c r="N44" s="12">
        <f t="shared" si="3"/>
        <v>0.18039490307867631</v>
      </c>
      <c r="O44" s="11">
        <f>H44-M44</f>
        <v>91499000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5"/>
      <c r="G47" s="8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5" t="s">
        <v>57</v>
      </c>
      <c r="F48" s="85"/>
      <c r="G48" s="86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54.847333591389472</v>
      </c>
      <c r="K48" s="20">
        <f t="shared" si="1"/>
        <v>46.490681877730466</v>
      </c>
      <c r="L48" s="20">
        <f t="shared" ref="L48:L57" si="12">J48*H48/$H$92</f>
        <v>8.6082836246191281</v>
      </c>
      <c r="M48" s="77">
        <f>M49</f>
        <v>587312600</v>
      </c>
      <c r="N48" s="20">
        <f t="shared" ref="N48:N71" si="13">M48/$H$92*100</f>
        <v>7.2967079582565697</v>
      </c>
      <c r="O48" s="19">
        <f>H48-M48</f>
        <v>675978400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85" t="s">
        <v>58</v>
      </c>
      <c r="G49" s="86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46.490681877730466</v>
      </c>
      <c r="K49" s="20">
        <f t="shared" si="1"/>
        <v>46.490681877730466</v>
      </c>
      <c r="L49" s="25">
        <f t="shared" si="12"/>
        <v>7.2967079582565697</v>
      </c>
      <c r="M49" s="19">
        <f>SUM(M50:M55)</f>
        <v>587312600</v>
      </c>
      <c r="N49" s="25">
        <f t="shared" si="13"/>
        <v>7.2967079582565697</v>
      </c>
      <c r="O49" s="19">
        <f>SUM(O50:O55)</f>
        <v>675978400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70.839510723403095</v>
      </c>
      <c r="K53" s="12">
        <f t="shared" si="1"/>
        <v>70.839510723403095</v>
      </c>
      <c r="L53" s="12">
        <f t="shared" si="12"/>
        <v>2.5787352003965607</v>
      </c>
      <c r="M53" s="11">
        <v>207562600</v>
      </c>
      <c r="N53" s="12">
        <f t="shared" si="13"/>
        <v>2.5787352003965607</v>
      </c>
      <c r="O53" s="11">
        <f t="shared" si="15"/>
        <v>85441400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8" t="s">
        <v>65</v>
      </c>
      <c r="F56" s="88"/>
      <c r="G56" s="89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20.358620217793483</v>
      </c>
      <c r="L56" s="25">
        <f t="shared" si="12"/>
        <v>0.20311820044306331</v>
      </c>
      <c r="M56" s="77">
        <f>M57+M61</f>
        <v>128840831</v>
      </c>
      <c r="N56" s="25">
        <f t="shared" si="13"/>
        <v>1.6007044917920881</v>
      </c>
      <c r="O56" s="19">
        <f>O57+O61</f>
        <v>504015569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88" t="s">
        <v>66</v>
      </c>
      <c r="G57" s="89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15.215400331114164</v>
      </c>
      <c r="K57" s="60">
        <f t="shared" si="1"/>
        <v>15.215400331114164</v>
      </c>
      <c r="L57" s="60">
        <f t="shared" si="12"/>
        <v>0.10732999777525377</v>
      </c>
      <c r="M57" s="19">
        <f>SUM(M58:M60)</f>
        <v>8639000</v>
      </c>
      <c r="N57" s="60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85" t="s">
        <v>70</v>
      </c>
      <c r="G61" s="86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15.487445632400034</v>
      </c>
      <c r="K61" s="20">
        <f t="shared" si="1"/>
        <v>20.865533406564108</v>
      </c>
      <c r="L61" s="25">
        <f t="shared" si="18"/>
        <v>1.1084574659194955</v>
      </c>
      <c r="M61" s="19">
        <f>SUM(M62:M71)</f>
        <v>120201831</v>
      </c>
      <c r="N61" s="25">
        <f t="shared" si="13"/>
        <v>1.4933744940168341</v>
      </c>
      <c r="O61" s="19">
        <f>SUM(O62:O71)</f>
        <v>455876569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7" t="s">
        <v>80</v>
      </c>
      <c r="E72" s="88"/>
      <c r="F72" s="88"/>
      <c r="G72" s="89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72"/>
      <c r="E73" s="88" t="s">
        <v>81</v>
      </c>
      <c r="F73" s="88"/>
      <c r="G73" s="89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7">
        <f>M74</f>
        <v>38239400</v>
      </c>
      <c r="N73" s="25">
        <f t="shared" ref="N73:N89" si="24">M73/$H$92*100</f>
        <v>0.47508215267126275</v>
      </c>
      <c r="O73" s="62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5" t="s">
        <v>82</v>
      </c>
      <c r="G74" s="86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7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7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7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7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7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7" t="s">
        <v>89</v>
      </c>
      <c r="E81" s="88"/>
      <c r="F81" s="88"/>
      <c r="G81" s="89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5" t="s">
        <v>90</v>
      </c>
      <c r="F82" s="85"/>
      <c r="G82" s="86"/>
      <c r="H82" s="19">
        <f>H83+H88</f>
        <v>629206600</v>
      </c>
      <c r="I82" s="20">
        <f t="shared" si="21"/>
        <v>7.8171944644258584</v>
      </c>
      <c r="J82" s="20">
        <f>(J83*H83)/H82</f>
        <v>23.444747718793796</v>
      </c>
      <c r="K82" s="20">
        <f t="shared" si="27"/>
        <v>31.722315055182193</v>
      </c>
      <c r="L82" s="20">
        <f t="shared" si="23"/>
        <v>1.8327215208721561</v>
      </c>
      <c r="M82" s="77">
        <f>M83+M88</f>
        <v>199598900</v>
      </c>
      <c r="N82" s="20">
        <f t="shared" si="24"/>
        <v>2.4797950564814331</v>
      </c>
      <c r="O82" s="19">
        <f>H82-M82</f>
        <v>429607700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85" t="s">
        <v>91</v>
      </c>
      <c r="G83" s="86"/>
      <c r="H83" s="19">
        <f>SUM(H84:H87)</f>
        <v>477220600</v>
      </c>
      <c r="I83" s="20">
        <f t="shared" si="21"/>
        <v>5.9289369066217468</v>
      </c>
      <c r="J83" s="20">
        <f>(J87*H87)/H83</f>
        <v>30.911469454587667</v>
      </c>
      <c r="K83" s="20">
        <f t="shared" si="27"/>
        <v>41.615743327090236</v>
      </c>
      <c r="L83" s="20">
        <f t="shared" si="23"/>
        <v>1.8327215208721561</v>
      </c>
      <c r="M83" s="19">
        <f>SUM(M84:M87)</f>
        <v>198598900</v>
      </c>
      <c r="N83" s="20">
        <f t="shared" si="24"/>
        <v>2.4673711650848298</v>
      </c>
      <c r="O83" s="19">
        <f>H83-M83</f>
        <v>278621700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7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7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7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14.519099863858411</v>
      </c>
      <c r="K86" s="12">
        <f t="shared" si="27"/>
        <v>14.519099863858411</v>
      </c>
      <c r="L86" s="12">
        <f t="shared" si="23"/>
        <v>0.135147090612248</v>
      </c>
      <c r="M86" s="11">
        <v>10878000</v>
      </c>
      <c r="N86" s="12">
        <f t="shared" si="24"/>
        <v>0.135147090612248</v>
      </c>
      <c r="O86" s="11">
        <f t="shared" si="29"/>
        <v>64044000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105.92893975483146</v>
      </c>
      <c r="K87" s="12">
        <f t="shared" si="27"/>
        <v>105.92893975483146</v>
      </c>
      <c r="L87" s="12">
        <f t="shared" si="23"/>
        <v>1.8327215208721561</v>
      </c>
      <c r="M87" s="11">
        <v>147515900</v>
      </c>
      <c r="N87" s="12">
        <f t="shared" si="24"/>
        <v>1.8327215208721561</v>
      </c>
      <c r="O87" s="11">
        <f>H87-M87</f>
        <v>-8256600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71"/>
      <c r="F88" s="88" t="s">
        <v>96</v>
      </c>
      <c r="G88" s="89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0.65795533799165717</v>
      </c>
      <c r="L88" s="20">
        <f t="shared" si="23"/>
        <v>0</v>
      </c>
      <c r="M88" s="19">
        <f>SUM(M89)</f>
        <v>1000000</v>
      </c>
      <c r="N88" s="20">
        <f t="shared" si="24"/>
        <v>1.2423891396603054E-2</v>
      </c>
      <c r="O88" s="19">
        <f>SUM(O89)</f>
        <v>150986000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5"/>
      <c r="F90" s="85"/>
      <c r="G90" s="8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5"/>
      <c r="F91" s="85"/>
      <c r="G91" s="8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12" t="s">
        <v>0</v>
      </c>
      <c r="B92" s="112"/>
      <c r="C92" s="112"/>
      <c r="D92" s="112"/>
      <c r="E92" s="112"/>
      <c r="F92" s="112"/>
      <c r="G92" s="112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44.653648462074436</v>
      </c>
      <c r="K92" s="9">
        <f>M92/H92*100</f>
        <v>32.873521108110722</v>
      </c>
      <c r="L92" s="8">
        <f>L13+L48+L82+L88+L90+L91</f>
        <v>44.653648462074436</v>
      </c>
      <c r="M92" s="7">
        <f>M13+M48+M73+M82+M56</f>
        <v>2645992311</v>
      </c>
      <c r="N92" s="8">
        <f>N13+N48+N82+N88+N90+N91</f>
        <v>30.810158355043981</v>
      </c>
      <c r="O92" s="7">
        <f>H92-M92</f>
        <v>5403015589</v>
      </c>
      <c r="P92" s="6"/>
      <c r="Q92" s="6"/>
    </row>
    <row r="94" spans="1:17" x14ac:dyDescent="0.3">
      <c r="M94" s="63" t="s">
        <v>110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A8809-4324-41FD-83E3-6F79C5AD6408}">
  <sheetPr>
    <tabColor rgb="FF336600"/>
  </sheetPr>
  <dimension ref="A1:Q100"/>
  <sheetViews>
    <sheetView tabSelected="1" view="pageBreakPreview" topLeftCell="A87" zoomScaleNormal="100" zoomScaleSheetLayoutView="100" workbookViewId="0">
      <selection activeCell="M95" sqref="M95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93" t="s">
        <v>30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</row>
    <row r="2" spans="1:17" ht="15.75" x14ac:dyDescent="0.25">
      <c r="A2" s="94" t="s">
        <v>29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</row>
    <row r="3" spans="1:17" s="2" customFormat="1" ht="15.75" x14ac:dyDescent="0.25">
      <c r="A3" s="94" t="s">
        <v>111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17" s="2" customFormat="1" ht="15.75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ht="30.75" customHeight="1" x14ac:dyDescent="0.3">
      <c r="A5" s="117" t="s">
        <v>28</v>
      </c>
      <c r="B5" s="117"/>
      <c r="C5" s="117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95" t="s">
        <v>26</v>
      </c>
      <c r="B7" s="96"/>
      <c r="C7" s="97"/>
      <c r="D7" s="104" t="s">
        <v>25</v>
      </c>
      <c r="E7" s="96"/>
      <c r="F7" s="96"/>
      <c r="G7" s="97"/>
      <c r="H7" s="107" t="s">
        <v>24</v>
      </c>
      <c r="I7" s="107" t="s">
        <v>23</v>
      </c>
      <c r="J7" s="113" t="s">
        <v>22</v>
      </c>
      <c r="K7" s="115"/>
      <c r="L7" s="113" t="s">
        <v>21</v>
      </c>
      <c r="M7" s="114"/>
      <c r="N7" s="115"/>
      <c r="O7" s="90" t="s">
        <v>20</v>
      </c>
      <c r="P7" s="90" t="s">
        <v>19</v>
      </c>
      <c r="Q7" s="90" t="s">
        <v>18</v>
      </c>
    </row>
    <row r="8" spans="1:17" s="42" customFormat="1" ht="15.75" customHeight="1" x14ac:dyDescent="0.2">
      <c r="A8" s="98"/>
      <c r="B8" s="99"/>
      <c r="C8" s="100"/>
      <c r="D8" s="105"/>
      <c r="E8" s="99"/>
      <c r="F8" s="99"/>
      <c r="G8" s="100"/>
      <c r="H8" s="108"/>
      <c r="I8" s="108"/>
      <c r="J8" s="110" t="s">
        <v>17</v>
      </c>
      <c r="K8" s="110" t="s">
        <v>15</v>
      </c>
      <c r="L8" s="110" t="s">
        <v>16</v>
      </c>
      <c r="M8" s="111" t="s">
        <v>15</v>
      </c>
      <c r="N8" s="111"/>
      <c r="O8" s="91"/>
      <c r="P8" s="91"/>
      <c r="Q8" s="91"/>
    </row>
    <row r="9" spans="1:17" s="42" customFormat="1" ht="15.75" customHeight="1" x14ac:dyDescent="0.2">
      <c r="A9" s="101"/>
      <c r="B9" s="102"/>
      <c r="C9" s="103"/>
      <c r="D9" s="106"/>
      <c r="E9" s="102"/>
      <c r="F9" s="102"/>
      <c r="G9" s="103"/>
      <c r="H9" s="109"/>
      <c r="I9" s="109"/>
      <c r="J9" s="110"/>
      <c r="K9" s="110"/>
      <c r="L9" s="110"/>
      <c r="M9" s="81" t="s">
        <v>14</v>
      </c>
      <c r="N9" s="81" t="s">
        <v>13</v>
      </c>
      <c r="O9" s="92"/>
      <c r="P9" s="92"/>
      <c r="Q9" s="92"/>
    </row>
    <row r="10" spans="1:17" s="33" customFormat="1" ht="13.5" thickBot="1" x14ac:dyDescent="0.25">
      <c r="A10" s="116">
        <v>1</v>
      </c>
      <c r="B10" s="83"/>
      <c r="C10" s="84"/>
      <c r="D10" s="82">
        <v>2</v>
      </c>
      <c r="E10" s="83"/>
      <c r="F10" s="83"/>
      <c r="G10" s="84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5" t="s">
        <v>33</v>
      </c>
      <c r="E12" s="85"/>
      <c r="F12" s="85"/>
      <c r="G12" s="86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49.224618444598619</v>
      </c>
      <c r="K12" s="25">
        <f t="shared" ref="K12:K75" si="1">M12/H12*100</f>
        <v>42.182994751440113</v>
      </c>
      <c r="L12" s="25">
        <f t="shared" ref="L12:L46" si="2">J12*H12/$H$92</f>
        <v>49.224618444598619</v>
      </c>
      <c r="M12" s="75">
        <f>M13+M48+M73+M82+M56</f>
        <v>3395312580</v>
      </c>
      <c r="N12" s="25">
        <f t="shared" ref="N12:N46" si="3">M12/$H$92*100</f>
        <v>42.182994751440113</v>
      </c>
      <c r="O12" s="32">
        <f>O13+O48+O73+O82+O56</f>
        <v>4653695320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85" t="s">
        <v>11</v>
      </c>
      <c r="F13" s="85"/>
      <c r="G13" s="86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54.974174200889763</v>
      </c>
      <c r="K13" s="25">
        <f t="shared" si="1"/>
        <v>42.061163248874088</v>
      </c>
      <c r="L13" s="25">
        <f t="shared" si="2"/>
        <v>36.325032037185601</v>
      </c>
      <c r="M13" s="76">
        <f>M14+M21+M27+M29+M36+M38+M42+M47</f>
        <v>2237025449</v>
      </c>
      <c r="N13" s="25">
        <f t="shared" si="3"/>
        <v>27.792561229813177</v>
      </c>
      <c r="O13" s="32">
        <f>O14+O21+O27+O29+O36+O38+O42</f>
        <v>3081480451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5" t="s">
        <v>10</v>
      </c>
      <c r="G14" s="86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52.618453865336662</v>
      </c>
      <c r="K14" s="25">
        <f t="shared" si="1"/>
        <v>62.510390689941808</v>
      </c>
      <c r="L14" s="25">
        <f t="shared" si="2"/>
        <v>0.1966080813512433</v>
      </c>
      <c r="M14" s="32">
        <f>SUM(M15:M20)</f>
        <v>18800000</v>
      </c>
      <c r="N14" s="25">
        <f t="shared" si="3"/>
        <v>0.23356915825613736</v>
      </c>
      <c r="O14" s="32">
        <f>SUM(O15:O20)</f>
        <v>11275000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51.267605633802816</v>
      </c>
      <c r="K20" s="12">
        <f t="shared" si="1"/>
        <v>51.267605633802816</v>
      </c>
      <c r="L20" s="12">
        <f t="shared" si="2"/>
        <v>5.6528705854543886E-2</v>
      </c>
      <c r="M20" s="11">
        <v>4550000</v>
      </c>
      <c r="N20" s="12">
        <f t="shared" si="3"/>
        <v>5.6528705854543886E-2</v>
      </c>
      <c r="O20" s="11">
        <f>H20-M20</f>
        <v>4325000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5" t="s">
        <v>7</v>
      </c>
      <c r="G21" s="86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62.416852673801934</v>
      </c>
      <c r="L21" s="25">
        <f t="shared" si="2"/>
        <v>27.190156147698648</v>
      </c>
      <c r="M21" s="19">
        <f>SUM(M22:M26)</f>
        <v>1440264520</v>
      </c>
      <c r="N21" s="25">
        <f t="shared" si="3"/>
        <v>17.893689978860625</v>
      </c>
      <c r="O21" s="19">
        <f>SUM(O22:O26)</f>
        <v>867228502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78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62.387101529788914</v>
      </c>
      <c r="L22" s="12">
        <f t="shared" si="2"/>
        <v>27.081757695263288</v>
      </c>
      <c r="M22" s="13">
        <v>1428039520</v>
      </c>
      <c r="N22" s="12">
        <f t="shared" si="3"/>
        <v>17.741807906537151</v>
      </c>
      <c r="O22" s="11">
        <f>H22-M22</f>
        <v>860958502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5" t="s">
        <v>4</v>
      </c>
      <c r="G27" s="86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5" t="s">
        <v>3</v>
      </c>
      <c r="G29" s="86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25.157234516551831</v>
      </c>
      <c r="K29" s="20">
        <f t="shared" si="1"/>
        <v>25.157234516551835</v>
      </c>
      <c r="L29" s="25">
        <f t="shared" si="2"/>
        <v>7.7429416114748753</v>
      </c>
      <c r="M29" s="19">
        <f>SUM(M30:M35)</f>
        <v>623229982</v>
      </c>
      <c r="N29" s="25">
        <f t="shared" si="3"/>
        <v>7.7429416114748753</v>
      </c>
      <c r="O29" s="19">
        <f>SUM(O30:O35)</f>
        <v>1854109018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54.632886073839479</v>
      </c>
      <c r="K32" s="12">
        <f t="shared" si="1"/>
        <v>54.632886073839479</v>
      </c>
      <c r="L32" s="12">
        <f t="shared" si="2"/>
        <v>1.6288715532258327</v>
      </c>
      <c r="M32" s="11">
        <v>131108000</v>
      </c>
      <c r="N32" s="12">
        <f t="shared" si="3"/>
        <v>1.6288715532258329</v>
      </c>
      <c r="O32" s="11">
        <f t="shared" si="8"/>
        <v>108872000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47.950184999999998</v>
      </c>
      <c r="K35" s="12">
        <f t="shared" si="1"/>
        <v>47.950184999999998</v>
      </c>
      <c r="L35" s="12">
        <f t="shared" si="2"/>
        <v>1.1914557817740494</v>
      </c>
      <c r="M35" s="11">
        <v>95900370</v>
      </c>
      <c r="N35" s="12">
        <f t="shared" si="3"/>
        <v>1.1914557817740494</v>
      </c>
      <c r="O35" s="11">
        <f t="shared" si="8"/>
        <v>104099630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5" t="s">
        <v>48</v>
      </c>
      <c r="G36" s="86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85" t="s">
        <v>2</v>
      </c>
      <c r="G38" s="86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29.870709113054932</v>
      </c>
      <c r="L38" s="25">
        <f t="shared" si="2"/>
        <v>0.62900795512947627</v>
      </c>
      <c r="M38" s="26">
        <f>SUM(M39:M41)</f>
        <v>69125947</v>
      </c>
      <c r="N38" s="25">
        <f t="shared" si="3"/>
        <v>0.8588132582153386</v>
      </c>
      <c r="O38" s="26">
        <f>SUM(O39:O41)</f>
        <v>162291214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36.994270832614582</v>
      </c>
      <c r="K40" s="12">
        <f t="shared" si="1"/>
        <v>36.994270832614582</v>
      </c>
      <c r="L40" s="12">
        <f t="shared" si="2"/>
        <v>0.22980530308586231</v>
      </c>
      <c r="M40" s="11">
        <v>18497047</v>
      </c>
      <c r="N40" s="12">
        <f t="shared" si="3"/>
        <v>0.22980530308586231</v>
      </c>
      <c r="O40" s="11">
        <f>H40-M40</f>
        <v>31502714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85" t="s">
        <v>1</v>
      </c>
      <c r="G42" s="86"/>
      <c r="H42" s="26">
        <f>SUM(H43:H46)</f>
        <v>248873717</v>
      </c>
      <c r="I42" s="25">
        <f t="shared" si="0"/>
        <v>3.0919800314769228</v>
      </c>
      <c r="J42" s="25">
        <f>(J43*H43+J46*H46)/H42</f>
        <v>8.95032238378149</v>
      </c>
      <c r="K42" s="27">
        <f t="shared" si="1"/>
        <v>25.03157052940227</v>
      </c>
      <c r="L42" s="25">
        <f t="shared" si="2"/>
        <v>0.276742180859333</v>
      </c>
      <c r="M42" s="26">
        <f>SUM(M43:M46)</f>
        <v>62297000</v>
      </c>
      <c r="N42" s="25">
        <f t="shared" si="3"/>
        <v>0.77397116233418028</v>
      </c>
      <c r="O42" s="26">
        <f>SUM(O43:O46)</f>
        <v>186576717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32.199927910609155</v>
      </c>
      <c r="K43" s="12">
        <f t="shared" si="1"/>
        <v>32.199927910609155</v>
      </c>
      <c r="L43" s="12">
        <f t="shared" si="2"/>
        <v>0.16648014471448089</v>
      </c>
      <c r="M43" s="11">
        <v>13400000</v>
      </c>
      <c r="N43" s="12">
        <f t="shared" si="3"/>
        <v>0.16648014471448092</v>
      </c>
      <c r="O43" s="11">
        <f>H43-M43</f>
        <v>28215000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22.595949782586139</v>
      </c>
      <c r="K44" s="12">
        <f t="shared" si="1"/>
        <v>22.595949782586139</v>
      </c>
      <c r="L44" s="12">
        <f t="shared" si="2"/>
        <v>0.29762674229702274</v>
      </c>
      <c r="M44" s="11">
        <v>23956000</v>
      </c>
      <c r="N44" s="12">
        <f t="shared" si="3"/>
        <v>0.29762674229702274</v>
      </c>
      <c r="O44" s="11">
        <f>H44-M44</f>
        <v>82063000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5"/>
      <c r="G47" s="86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5" t="s">
        <v>57</v>
      </c>
      <c r="F48" s="85"/>
      <c r="G48" s="86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71.373169681411483</v>
      </c>
      <c r="K48" s="20">
        <f t="shared" si="1"/>
        <v>50.052806518846403</v>
      </c>
      <c r="L48" s="20">
        <f t="shared" ref="L48:L57" si="12">J48*H48/$H$92</f>
        <v>11.202011977153109</v>
      </c>
      <c r="M48" s="77">
        <f>M49</f>
        <v>632312600</v>
      </c>
      <c r="N48" s="20">
        <f t="shared" ref="N48:N71" si="13">M48/$H$92*100</f>
        <v>7.8557830711037075</v>
      </c>
      <c r="O48" s="19">
        <f>H48-M48</f>
        <v>630978400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85" t="s">
        <v>58</v>
      </c>
      <c r="G49" s="86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50.05280651884641</v>
      </c>
      <c r="K49" s="20">
        <f t="shared" si="1"/>
        <v>50.052806518846403</v>
      </c>
      <c r="L49" s="25">
        <f t="shared" si="12"/>
        <v>7.8557830711037067</v>
      </c>
      <c r="M49" s="19">
        <f>SUM(M50:M55)</f>
        <v>632312600</v>
      </c>
      <c r="N49" s="25">
        <f t="shared" si="13"/>
        <v>7.8557830711037075</v>
      </c>
      <c r="O49" s="19">
        <f>SUM(O50:O55)</f>
        <v>630978400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86.19766283054156</v>
      </c>
      <c r="K53" s="12">
        <f t="shared" si="1"/>
        <v>86.19766283054156</v>
      </c>
      <c r="L53" s="12">
        <f t="shared" si="12"/>
        <v>3.1378103132436981</v>
      </c>
      <c r="M53" s="11">
        <v>252562600</v>
      </c>
      <c r="N53" s="12">
        <f t="shared" si="13"/>
        <v>3.1378103132436981</v>
      </c>
      <c r="O53" s="11">
        <f t="shared" si="15"/>
        <v>40441400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8" t="s">
        <v>65</v>
      </c>
      <c r="F56" s="88"/>
      <c r="G56" s="89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46.236433889267772</v>
      </c>
      <c r="L56" s="25">
        <f t="shared" si="12"/>
        <v>0.20311820044306331</v>
      </c>
      <c r="M56" s="77">
        <f>M57+M61</f>
        <v>292610231</v>
      </c>
      <c r="N56" s="25">
        <f t="shared" si="13"/>
        <v>3.6353577314789316</v>
      </c>
      <c r="O56" s="19">
        <f>O57+O61</f>
        <v>340246169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88" t="s">
        <v>66</v>
      </c>
      <c r="G57" s="89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15.215400331114164</v>
      </c>
      <c r="K57" s="60">
        <f t="shared" si="1"/>
        <v>15.215400331114164</v>
      </c>
      <c r="L57" s="60">
        <f t="shared" si="12"/>
        <v>0.10732999777525377</v>
      </c>
      <c r="M57" s="19">
        <f>SUM(M58:M60)</f>
        <v>8639000</v>
      </c>
      <c r="N57" s="60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85" t="s">
        <v>70</v>
      </c>
      <c r="G61" s="86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43.915763722437781</v>
      </c>
      <c r="K61" s="20">
        <f t="shared" si="1"/>
        <v>49.293851496601853</v>
      </c>
      <c r="L61" s="25">
        <f t="shared" si="18"/>
        <v>3.1431107056063392</v>
      </c>
      <c r="M61" s="19">
        <f>SUM(M62:M71)</f>
        <v>283971231</v>
      </c>
      <c r="N61" s="25">
        <f t="shared" si="13"/>
        <v>3.5280277337036781</v>
      </c>
      <c r="O61" s="19">
        <f>SUM(O62:O71)</f>
        <v>292107169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96.987056253101883</v>
      </c>
      <c r="K62" s="12">
        <f t="shared" si="1"/>
        <v>96.987056253101883</v>
      </c>
      <c r="L62" s="12">
        <f t="shared" si="18"/>
        <v>2.1122528653500265</v>
      </c>
      <c r="M62" s="11">
        <v>170015400</v>
      </c>
      <c r="N62" s="12">
        <f t="shared" si="13"/>
        <v>2.1122528653500265</v>
      </c>
      <c r="O62" s="11">
        <f t="shared" ref="O62:O71" si="20">H62-M62</f>
        <v>5281600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87" t="s">
        <v>80</v>
      </c>
      <c r="E72" s="88"/>
      <c r="F72" s="88"/>
      <c r="G72" s="89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79"/>
      <c r="E73" s="88" t="s">
        <v>81</v>
      </c>
      <c r="F73" s="88"/>
      <c r="G73" s="89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7">
        <f>M74</f>
        <v>38239400</v>
      </c>
      <c r="N73" s="25">
        <f t="shared" ref="N73:N89" si="24">M73/$H$92*100</f>
        <v>0.47508215267126275</v>
      </c>
      <c r="O73" s="62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5" t="s">
        <v>82</v>
      </c>
      <c r="G74" s="86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78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78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78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78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78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87" t="s">
        <v>89</v>
      </c>
      <c r="E81" s="88"/>
      <c r="F81" s="88"/>
      <c r="G81" s="89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5" t="s">
        <v>90</v>
      </c>
      <c r="F82" s="85"/>
      <c r="G82" s="86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31.011260848185636</v>
      </c>
      <c r="L82" s="20">
        <f t="shared" si="23"/>
        <v>1.6975744302599083</v>
      </c>
      <c r="M82" s="77">
        <f>M83+M88</f>
        <v>195124900</v>
      </c>
      <c r="N82" s="20">
        <f t="shared" si="24"/>
        <v>2.4242105663730311</v>
      </c>
      <c r="O82" s="19">
        <f>H82-M82</f>
        <v>434081700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85" t="s">
        <v>91</v>
      </c>
      <c r="G83" s="86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40.080248002705666</v>
      </c>
      <c r="L83" s="20">
        <f t="shared" si="23"/>
        <v>1.6975744302599083</v>
      </c>
      <c r="M83" s="19">
        <f>SUM(M84:M87)</f>
        <v>191271200</v>
      </c>
      <c r="N83" s="20">
        <f t="shared" si="24"/>
        <v>2.3763326160979417</v>
      </c>
      <c r="O83" s="19">
        <f>H83-M83</f>
        <v>285949400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78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78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78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19.257761405194739</v>
      </c>
      <c r="K86" s="12">
        <f t="shared" si="27"/>
        <v>19.257761405194739</v>
      </c>
      <c r="L86" s="12">
        <f t="shared" si="23"/>
        <v>0.17925563223760785</v>
      </c>
      <c r="M86" s="11">
        <v>14428300</v>
      </c>
      <c r="N86" s="12">
        <f t="shared" si="24"/>
        <v>0.17925563223760782</v>
      </c>
      <c r="O86" s="11">
        <f t="shared" si="29"/>
        <v>60493700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78"/>
      <c r="F88" s="88" t="s">
        <v>96</v>
      </c>
      <c r="G88" s="89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5"/>
      <c r="F90" s="85"/>
      <c r="G90" s="86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5"/>
      <c r="F91" s="85"/>
      <c r="G91" s="86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112" t="s">
        <v>0</v>
      </c>
      <c r="B92" s="112"/>
      <c r="C92" s="112"/>
      <c r="D92" s="112"/>
      <c r="E92" s="112"/>
      <c r="F92" s="112"/>
      <c r="G92" s="112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49.224618444598619</v>
      </c>
      <c r="K92" s="9">
        <f>M92/H92*100</f>
        <v>42.182994751440113</v>
      </c>
      <c r="L92" s="8">
        <f>L13+L48+L82+L88+L90+L91</f>
        <v>49.224618444598619</v>
      </c>
      <c r="M92" s="7">
        <f>M13+M48+M73+M82+M56</f>
        <v>3395312580</v>
      </c>
      <c r="N92" s="8">
        <f>N13+N48+N82+N88+N90+N91</f>
        <v>38.120432817565003</v>
      </c>
      <c r="O92" s="7">
        <f>H92-M92</f>
        <v>4653695320</v>
      </c>
      <c r="P92" s="6"/>
      <c r="Q92" s="6"/>
    </row>
    <row r="94" spans="1:17" x14ac:dyDescent="0.3">
      <c r="M94" s="63" t="s">
        <v>112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  <mergeCell ref="F21:G21"/>
    <mergeCell ref="O7:O9"/>
    <mergeCell ref="P7:P9"/>
    <mergeCell ref="Q7:Q9"/>
    <mergeCell ref="J8:J9"/>
    <mergeCell ref="K8:K9"/>
    <mergeCell ref="L8:L9"/>
    <mergeCell ref="M8:N8"/>
    <mergeCell ref="A10:C10"/>
    <mergeCell ref="D10:G10"/>
    <mergeCell ref="D12:G12"/>
    <mergeCell ref="E13:G13"/>
    <mergeCell ref="F14:G14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RFK Maret</vt:lpstr>
      <vt:lpstr>RFK MEI</vt:lpstr>
      <vt:lpstr>RFK JUNI</vt:lpstr>
      <vt:lpstr>RFK JULI</vt:lpstr>
      <vt:lpstr>'RFK JULI'!Print_Area</vt:lpstr>
      <vt:lpstr>'RFK JUNI'!Print_Area</vt:lpstr>
      <vt:lpstr>'RFK Maret'!Print_Area</vt:lpstr>
      <vt:lpstr>'RFK MEI'!Print_Area</vt:lpstr>
      <vt:lpstr>'RFK JULI'!Print_Titles</vt:lpstr>
      <vt:lpstr>'RFK JUNI'!Print_Titles</vt:lpstr>
      <vt:lpstr>'RFK Maret'!Print_Titles</vt:lpstr>
      <vt:lpstr>'RFK MEI'!Print_Titles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2022-07-29T07:59:53Z</cp:lastPrinted>
  <dcterms:created xsi:type="dcterms:W3CDTF">2022-04-19T01:53:11Z</dcterms:created>
  <dcterms:modified xsi:type="dcterms:W3CDTF">2022-07-29T08:00:08Z</dcterms:modified>
</cp:coreProperties>
</file>